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U4 - Depreciación - Amortizació" sheetId="1" r:id="rId4"/>
    <sheet state="visible" name="U6 - Contabilidad - Rotación PN" sheetId="2" r:id="rId5"/>
    <sheet state="visible" name="U7 - Costos - Contribución Marg" sheetId="3" r:id="rId6"/>
    <sheet state="visible" name="U8 - Evaluación de Proyectos - " sheetId="4" r:id="rId7"/>
    <sheet state="visible" name="U9 - Cuentas Nacionales" sheetId="5" r:id="rId8"/>
  </sheets>
  <definedNames/>
  <calcPr/>
</workbook>
</file>

<file path=xl/sharedStrings.xml><?xml version="1.0" encoding="utf-8"?>
<sst xmlns="http://schemas.openxmlformats.org/spreadsheetml/2006/main" count="854" uniqueCount="377">
  <si>
    <r>
      <rPr>
        <rFont val="Arial"/>
        <color theme="1"/>
      </rPr>
      <t xml:space="preserve">Dada la información que se detalla a continuación </t>
    </r>
    <r>
      <rPr>
        <rFont val="Arial"/>
        <b/>
        <color rgb="FFC27BA0"/>
      </rPr>
      <t xml:space="preserve">calcule la amortización acumulada </t>
    </r>
    <r>
      <rPr>
        <rFont val="Arial"/>
        <color theme="1"/>
      </rPr>
      <t>del bien al finalizar el segundo año:</t>
    </r>
  </si>
  <si>
    <t>Valor de compra de una máquina u$s</t>
  </si>
  <si>
    <t>CIF (Costo Seguro Flete) Buenos Aires</t>
  </si>
  <si>
    <t>Impuestos internos y aranceles</t>
  </si>
  <si>
    <t>valor CIF</t>
  </si>
  <si>
    <t>Lineal =</t>
  </si>
  <si>
    <t>Valor amortizable</t>
  </si>
  <si>
    <t>Creciente =</t>
  </si>
  <si>
    <t>Decreciente =</t>
  </si>
  <si>
    <t xml:space="preserve">Tipo de cambio </t>
  </si>
  <si>
    <t>Cant. de años</t>
  </si>
  <si>
    <t>período creciente</t>
  </si>
  <si>
    <t>período decreciente</t>
  </si>
  <si>
    <t>Gastos de transporte desde la Aduana a la planta</t>
  </si>
  <si>
    <t>Σ(cant. años)</t>
  </si>
  <si>
    <t>Valor de reventa final</t>
  </si>
  <si>
    <t>Gastos por desmantelamiento del bien</t>
  </si>
  <si>
    <t>Sistema de amortización</t>
  </si>
  <si>
    <t>año fraccionario (cuota creciente)</t>
  </si>
  <si>
    <t>Vida útil económica</t>
  </si>
  <si>
    <t>años</t>
  </si>
  <si>
    <t>1+2+3+4+5</t>
  </si>
  <si>
    <t>Vida útil tecnológica</t>
  </si>
  <si>
    <t>Valor inicial del bien de uso =</t>
  </si>
  <si>
    <t>+</t>
  </si>
  <si>
    <t>=</t>
  </si>
  <si>
    <t>Valor final del bien =</t>
  </si>
  <si>
    <t>-</t>
  </si>
  <si>
    <t>Valor Amortizable =</t>
  </si>
  <si>
    <t>Cuotas de Amortización</t>
  </si>
  <si>
    <t>1°</t>
  </si>
  <si>
    <t>2°</t>
  </si>
  <si>
    <t>3°</t>
  </si>
  <si>
    <t>4°</t>
  </si>
  <si>
    <t>5°</t>
  </si>
  <si>
    <t>Valor Amortizable</t>
  </si>
  <si>
    <t>Cuota de Amortización en el segundo año =</t>
  </si>
  <si>
    <r>
      <rPr>
        <rFont val="Arial"/>
        <b/>
        <color theme="1"/>
      </rPr>
      <t xml:space="preserve">Valor residual del bien al segundo año </t>
    </r>
    <r>
      <rPr>
        <rFont val="Arial"/>
        <color theme="1"/>
      </rPr>
      <t>=</t>
    </r>
  </si>
  <si>
    <t xml:space="preserve"> -</t>
  </si>
  <si>
    <t xml:space="preserve"> =</t>
  </si>
  <si>
    <t>Valor residual del bien al tercer año =</t>
  </si>
  <si>
    <t>Amortización acumulada al tercer año =</t>
  </si>
  <si>
    <r>
      <rPr>
        <rFont val="Arial"/>
        <color theme="1"/>
      </rPr>
      <t xml:space="preserve">Dada la información que se detalla a continuación </t>
    </r>
    <r>
      <rPr>
        <rFont val="Arial"/>
        <b/>
        <color rgb="FFC27BA0"/>
      </rPr>
      <t xml:space="preserve">calcule la amortización acumulada </t>
    </r>
    <r>
      <rPr>
        <rFont val="Arial"/>
        <color theme="1"/>
      </rPr>
      <t>del bien al finalizar el segundo año:</t>
    </r>
  </si>
  <si>
    <t xml:space="preserve">Gastos de transporte </t>
  </si>
  <si>
    <t>año fraccionario (cuota decreciente)</t>
  </si>
  <si>
    <t>Puesta en marcha</t>
  </si>
  <si>
    <t xml:space="preserve">Una empresa con las partidas de las cuentas que se detallan en la tabla para los años 2019/2020, ha informado que las ventas fueron de </t>
  </si>
  <si>
    <t>para el 2019 y de</t>
  </si>
  <si>
    <t>para 2020</t>
  </si>
  <si>
    <t>Activo</t>
  </si>
  <si>
    <t>Año 2019</t>
  </si>
  <si>
    <t>Año 2020</t>
  </si>
  <si>
    <t>Pasivo</t>
  </si>
  <si>
    <t>Caja y Bancos</t>
  </si>
  <si>
    <t>Deudas c/p con bancos</t>
  </si>
  <si>
    <t>CORRIENTE</t>
  </si>
  <si>
    <t>NO CORRIENTE</t>
  </si>
  <si>
    <t>Créditos a corto plazo</t>
  </si>
  <si>
    <t>Deudas c/p con proveedores</t>
  </si>
  <si>
    <t>Existencias de Bienes de Cambio</t>
  </si>
  <si>
    <t>Deudas l/p con bancos</t>
  </si>
  <si>
    <t>Caja y bancos</t>
  </si>
  <si>
    <t>Inmuebles</t>
  </si>
  <si>
    <t>Deudas l/p otros acreedores</t>
  </si>
  <si>
    <t>Maquinarias</t>
  </si>
  <si>
    <t>Patrimonio Neto inicial</t>
  </si>
  <si>
    <t>Existencias de bienes de cambio</t>
  </si>
  <si>
    <t>Elementos de transporte</t>
  </si>
  <si>
    <t>Elementos de Transporte</t>
  </si>
  <si>
    <t>Resultado Neto del Ejercicio</t>
  </si>
  <si>
    <t>Total</t>
  </si>
  <si>
    <t>Corto plazo</t>
  </si>
  <si>
    <t>Largo plazo</t>
  </si>
  <si>
    <t>Calcular e indicar, para el año 2019, cual es la Rotación del Patrimonio Neto Promedio, correcta:</t>
  </si>
  <si>
    <t>AÑO 2019</t>
  </si>
  <si>
    <t>Patrimonio Neto Final =</t>
  </si>
  <si>
    <t>A.C. + A.N.C.</t>
  </si>
  <si>
    <t>P.C. + P.N.C.</t>
  </si>
  <si>
    <t>Patrimonio Neto Final=</t>
  </si>
  <si>
    <t>Patrimonio Neto Promedio =</t>
  </si>
  <si>
    <t>PN Final</t>
  </si>
  <si>
    <t xml:space="preserve"> +</t>
  </si>
  <si>
    <t>PN Inicial</t>
  </si>
  <si>
    <t xml:space="preserve"> </t>
  </si>
  <si>
    <t>Rotación Patrimonio Neto =</t>
  </si>
  <si>
    <t>Ventas</t>
  </si>
  <si>
    <t>Patrimonio Neto Promedio</t>
  </si>
  <si>
    <t>veces / año</t>
  </si>
  <si>
    <t>Calcular e indicar, para el año 2019, cual es el Indice de Solvencia a largo plazo, correcto:</t>
  </si>
  <si>
    <t>Indice de Solvencia (largo plazo) =</t>
  </si>
  <si>
    <t>Activo Total</t>
  </si>
  <si>
    <t>Pasivo Total</t>
  </si>
  <si>
    <t>Calcular e indicar, para el año 2019, cual es ROA, correcto:</t>
  </si>
  <si>
    <t>ROA =</t>
  </si>
  <si>
    <t>Resultado del Ejercicio</t>
  </si>
  <si>
    <t>Calcular e indicar, para el año 2019, cual es ROE, correcto:</t>
  </si>
  <si>
    <t>ROE =</t>
  </si>
  <si>
    <t>Resultado Neto</t>
  </si>
  <si>
    <t>Promedio del Patrimonio Neto</t>
  </si>
  <si>
    <t>Con las partidas de las cuentas que se detallan a continuación determine:</t>
  </si>
  <si>
    <t>Bienes de cambio de corto plazo</t>
  </si>
  <si>
    <t>Bienes de uso</t>
  </si>
  <si>
    <t>Capital social</t>
  </si>
  <si>
    <t>Costo de ventas</t>
  </si>
  <si>
    <t>Deudas a corto plazo</t>
  </si>
  <si>
    <t>Deudas a largo plazo</t>
  </si>
  <si>
    <t>Gastos generales</t>
  </si>
  <si>
    <t>Impuesto a las ganancias</t>
  </si>
  <si>
    <t>Calcular su balance general de la empresa:</t>
  </si>
  <si>
    <t>Costo de Ventas</t>
  </si>
  <si>
    <t>NOTA: NO USO EL IMPUESTO A LAS GANANCIAS</t>
  </si>
  <si>
    <t>Resultado Bruto</t>
  </si>
  <si>
    <t>Gastos Generales</t>
  </si>
  <si>
    <t>Activo Corriente =</t>
  </si>
  <si>
    <t>Bienes de cambio a corto plazo</t>
  </si>
  <si>
    <t>Activo No Corriente =</t>
  </si>
  <si>
    <t>Activo Total =</t>
  </si>
  <si>
    <t>AC</t>
  </si>
  <si>
    <t>ANC</t>
  </si>
  <si>
    <t>Pasivo Corriente =</t>
  </si>
  <si>
    <t>Pasivo No Corriente =</t>
  </si>
  <si>
    <t>Pasivo Total =</t>
  </si>
  <si>
    <t>PC</t>
  </si>
  <si>
    <t>PNC</t>
  </si>
  <si>
    <t>Patrimonio Neto =</t>
  </si>
  <si>
    <t>Capital Social</t>
  </si>
  <si>
    <t>Pasivo Total + Patrimonio Neto =</t>
  </si>
  <si>
    <t>ÍNDICES PATRIMONIALES</t>
  </si>
  <si>
    <t>Razón Deuda - Capital =</t>
  </si>
  <si>
    <t>Deudas Bancarias</t>
  </si>
  <si>
    <t>Patrimonio Neto</t>
  </si>
  <si>
    <t>Endeudamiento =</t>
  </si>
  <si>
    <t>Pastivo Total</t>
  </si>
  <si>
    <t>Solvencia =</t>
  </si>
  <si>
    <t>Activo Corrinte</t>
  </si>
  <si>
    <t>Pasivo Corriente</t>
  </si>
  <si>
    <t>Pasivo Neto</t>
  </si>
  <si>
    <t>Grado de Inmovilización =</t>
  </si>
  <si>
    <t>Activo no Corriente</t>
  </si>
  <si>
    <t>Bienes de Uso</t>
  </si>
  <si>
    <t>Financiación de las Inmovilizaciones =</t>
  </si>
  <si>
    <t>Activo No Corriente</t>
  </si>
  <si>
    <t>ÍNDICES FINANCIEROS</t>
  </si>
  <si>
    <t>Liquidez Corriente =</t>
  </si>
  <si>
    <t>Activo Corriente</t>
  </si>
  <si>
    <t>Liquidez Seca =</t>
  </si>
  <si>
    <t>Bienes de Cambio</t>
  </si>
  <si>
    <t>Liquidez Absoluta =</t>
  </si>
  <si>
    <t>Caja y Bnacos</t>
  </si>
  <si>
    <t>Capital de Trabajo =</t>
  </si>
  <si>
    <t>ÍNDICES OPERATIVOS (rotación)</t>
  </si>
  <si>
    <t>Rotación de los Inventarios =</t>
  </si>
  <si>
    <t>Rotación de los Activos =</t>
  </si>
  <si>
    <t>Rotación del Patrimonio Neto =</t>
  </si>
  <si>
    <t>Días de Stock =</t>
  </si>
  <si>
    <t>Días en la Calle =</t>
  </si>
  <si>
    <t>* 365</t>
  </si>
  <si>
    <t>Días de Pago =</t>
  </si>
  <si>
    <t>Crédito por Ventas</t>
  </si>
  <si>
    <t>Liquidez Necesaria =</t>
  </si>
  <si>
    <t>Días de Stock</t>
  </si>
  <si>
    <t>Días en la Calle</t>
  </si>
  <si>
    <t>Días de Pago</t>
  </si>
  <si>
    <t>Punto de Equiibrio Económico =</t>
  </si>
  <si>
    <t>Costos Fijos</t>
  </si>
  <si>
    <t>(Costos Variables / Ventas Totales)</t>
  </si>
  <si>
    <t>Punto de Equilibrio Financiero =</t>
  </si>
  <si>
    <t>Amortizaciones</t>
  </si>
  <si>
    <t>Márgen de Seguridad =</t>
  </si>
  <si>
    <t>Ventas Reales</t>
  </si>
  <si>
    <t>Ventas de Equilibrio</t>
  </si>
  <si>
    <t>ÍNDICES ECONÓMICOS (rentabilidad)</t>
  </si>
  <si>
    <t>Márgen de Contribución =</t>
  </si>
  <si>
    <t>Utilidad Bruta</t>
  </si>
  <si>
    <t>Márgen Operativo =</t>
  </si>
  <si>
    <t>Márgen de Ventas =</t>
  </si>
  <si>
    <t>Promedio del Activo Total</t>
  </si>
  <si>
    <t>ÍNDICES ECONÓMICOS (análisis de Dupont)</t>
  </si>
  <si>
    <t>Márgen de Ventas</t>
  </si>
  <si>
    <t xml:space="preserve"> *</t>
  </si>
  <si>
    <t>Rotación del Patrimonio Neto</t>
  </si>
  <si>
    <t>Márgen Operativo</t>
  </si>
  <si>
    <t>Rotación del Activo</t>
  </si>
  <si>
    <t>Efecto Palanca =</t>
  </si>
  <si>
    <t>ROE</t>
  </si>
  <si>
    <t>ROA</t>
  </si>
  <si>
    <t xml:space="preserve">Una empresa que fabrica tanques de agua cilíndricos de fibrocemento con tapa cuya capacidad es de 1000 litros tiene la siguiente estructura de costos </t>
  </si>
  <si>
    <t xml:space="preserve">de para producir y vender un máximo de </t>
  </si>
  <si>
    <t>unidades al año, obteniendo utilidades antes de impuestos por</t>
  </si>
  <si>
    <t>Gastos de Fabricación Fijos</t>
  </si>
  <si>
    <t>Gastos de Fabricación Variables</t>
  </si>
  <si>
    <t>Gastos de Comercialización Variables</t>
  </si>
  <si>
    <t>Gastos de Comercialización Fijos</t>
  </si>
  <si>
    <t>Gastos de Administración y Finanzas</t>
  </si>
  <si>
    <t>Costo de Materia Prima</t>
  </si>
  <si>
    <t>Costo de la Mano de Obra Directa</t>
  </si>
  <si>
    <t>Precio de Venta Unitario</t>
  </si>
  <si>
    <t>Cantidad Producida y Vendida</t>
  </si>
  <si>
    <t>u</t>
  </si>
  <si>
    <t>Calcular: La contribución marginal unitaria.</t>
  </si>
  <si>
    <t>(parcial 2)</t>
  </si>
  <si>
    <t>Costo unitario de fabricación =</t>
  </si>
  <si>
    <t>Materia Prima</t>
  </si>
  <si>
    <t>MOD</t>
  </si>
  <si>
    <t>GVF</t>
  </si>
  <si>
    <t>Cantidad Producida</t>
  </si>
  <si>
    <t>Costo de lo vendido =</t>
  </si>
  <si>
    <t>Cant. Vendida</t>
  </si>
  <si>
    <t>CUF</t>
  </si>
  <si>
    <t>Existencias al final del período =</t>
  </si>
  <si>
    <t>Cant. Producida</t>
  </si>
  <si>
    <t xml:space="preserve"> - </t>
  </si>
  <si>
    <t xml:space="preserve"> * </t>
  </si>
  <si>
    <t>Ventas de la empresa =</t>
  </si>
  <si>
    <t>Cant. Venidad</t>
  </si>
  <si>
    <t>PVu</t>
  </si>
  <si>
    <t>Contribución marginal =</t>
  </si>
  <si>
    <t>Ventas de la empresa</t>
  </si>
  <si>
    <t>Costo de lo vendido</t>
  </si>
  <si>
    <t>GCV</t>
  </si>
  <si>
    <t>Contribución Marginal Unitaria =</t>
  </si>
  <si>
    <t>Contribución Marginal</t>
  </si>
  <si>
    <t>GCVu</t>
  </si>
  <si>
    <t>GFVu</t>
  </si>
  <si>
    <t>Utilidad Neta Antes de Impuestos =</t>
  </si>
  <si>
    <t>CM</t>
  </si>
  <si>
    <t>GFF</t>
  </si>
  <si>
    <t>GCF</t>
  </si>
  <si>
    <t>GAyF</t>
  </si>
  <si>
    <t>Se pide hallar:</t>
  </si>
  <si>
    <t>La cantidad de tanques que es necesario vender para que la empresa alcance su punto de equilibrio económico</t>
  </si>
  <si>
    <t>(parcial 3)</t>
  </si>
  <si>
    <t>Punto de Equilibrio Económico =</t>
  </si>
  <si>
    <t>(GCV/Cant. Vendida)</t>
  </si>
  <si>
    <t>unidades</t>
  </si>
  <si>
    <t>La cantidad de tanques que es necesario vender para que la empresa alcance su punto de equilibrio financiero si los gastos no erogables representan el 50% de los gastos fijos de fabricación.</t>
  </si>
  <si>
    <t>(parcial 5 y 6)</t>
  </si>
  <si>
    <t>GFF * 50%</t>
  </si>
  <si>
    <t>CUf</t>
  </si>
  <si>
    <t>≈</t>
  </si>
  <si>
    <t>415 u</t>
  </si>
  <si>
    <t>El valor monetario del beneficio máximo, si la dirección de la empresa decide bajar el precio un 10 %</t>
  </si>
  <si>
    <t>Precio Venta Unitario Nuevo =</t>
  </si>
  <si>
    <t>Beneficio =</t>
  </si>
  <si>
    <t xml:space="preserve">Se pide hallar: </t>
  </si>
  <si>
    <t xml:space="preserve">El valor monetario de los costos fijos de la empresa si la dirección de la empresa desea que el punto de equilibrio económico se establezca en </t>
  </si>
  <si>
    <t xml:space="preserve">$850.000 </t>
  </si>
  <si>
    <t>al año.</t>
  </si>
  <si>
    <t>(parcial 7)</t>
  </si>
  <si>
    <t>Q0E</t>
  </si>
  <si>
    <t>(expresado en unidades monetarias)</t>
  </si>
  <si>
    <t xml:space="preserve">Costos Fijos </t>
  </si>
  <si>
    <t>Una empresa que fabrica un único producto, que lleva sistema de costeo directo, con criterio FIFO para valorizar sus inventarios presenta la siguiente información:</t>
  </si>
  <si>
    <t>Producción terminada durante el ejercicio</t>
  </si>
  <si>
    <t>Inventario inicial de producción terminada</t>
  </si>
  <si>
    <t>Costo inventario producción terminada (CVu)</t>
  </si>
  <si>
    <t>Precio unitario de venta</t>
  </si>
  <si>
    <t>Gastos de comercialización variables</t>
  </si>
  <si>
    <t>Gastos fijos de fabricación</t>
  </si>
  <si>
    <t>Gastos fijos de comercialización</t>
  </si>
  <si>
    <t>Gastos administrativos y financieros</t>
  </si>
  <si>
    <t>Contribución marginal de la empresa</t>
  </si>
  <si>
    <t xml:space="preserve">Se pide determinar: </t>
  </si>
  <si>
    <t>El valor monetario del costo variable unitario de fabricación (CVu)</t>
  </si>
  <si>
    <t>Sistema FIFO =</t>
  </si>
  <si>
    <t>Cantidad total Ventas (u)</t>
  </si>
  <si>
    <t>Cantidad Inicial Prod. Terminada (Qp1)</t>
  </si>
  <si>
    <t>Qp2</t>
  </si>
  <si>
    <t>Costos de ventas =</t>
  </si>
  <si>
    <t>Ventas ($)</t>
  </si>
  <si>
    <t xml:space="preserve"> = </t>
  </si>
  <si>
    <t>CVu =</t>
  </si>
  <si>
    <t>CV</t>
  </si>
  <si>
    <t>CVu1 * Qp1</t>
  </si>
  <si>
    <t xml:space="preserve"> Qp2</t>
  </si>
  <si>
    <t>Sean los siguientes datos tomados de una empresa que produjo un único producto, manejando sus inventarios con criterio LIFO y utilizó sistema de costeo directo:</t>
  </si>
  <si>
    <t>Costo de materia prima</t>
  </si>
  <si>
    <t>Costo de la mano de obra directa</t>
  </si>
  <si>
    <t>Gastos de fabricación fijos</t>
  </si>
  <si>
    <t>Gastos de fabricación variables</t>
  </si>
  <si>
    <t>Gastos de comercialización fijos</t>
  </si>
  <si>
    <t>Cantidad producida en el período</t>
  </si>
  <si>
    <t>Cantidad vendida en el período</t>
  </si>
  <si>
    <t>Stock inicial</t>
  </si>
  <si>
    <t>u valorizadas a</t>
  </si>
  <si>
    <t>la unidad</t>
  </si>
  <si>
    <t>Precio unitario de ventas</t>
  </si>
  <si>
    <t xml:space="preserve">Se pide encontrar: </t>
  </si>
  <si>
    <t>El costo unitario de fabricación</t>
  </si>
  <si>
    <t>Costo de ventas o costo de lo vendido</t>
  </si>
  <si>
    <t>Cant. Producida + Stock Inicial - Cant. Vendida</t>
  </si>
  <si>
    <t>Precio Uni. Stock</t>
  </si>
  <si>
    <t>Conceptos / Períodos</t>
  </si>
  <si>
    <t>Utilidades Netas</t>
  </si>
  <si>
    <t xml:space="preserve"> + </t>
  </si>
  <si>
    <t>Activo de Trabajo</t>
  </si>
  <si>
    <t>Amortización del Capital Fijo</t>
  </si>
  <si>
    <t>Honorarios del Directorio</t>
  </si>
  <si>
    <t>Crédito Fiscal IVA</t>
  </si>
  <si>
    <t>Recupero Crédito Fiscal IVA</t>
  </si>
  <si>
    <t>Recupero Valor Final de la Inversión</t>
  </si>
  <si>
    <t>Recupero Activo de Trabajo</t>
  </si>
  <si>
    <t>Impuesto a las Ganancias</t>
  </si>
  <si>
    <t>Inversión Fija</t>
  </si>
  <si>
    <t>Analice este proyecto de inversión y determine:</t>
  </si>
  <si>
    <t>La rentabilidad del proyecto de inversión o TIR del proyecto de inversión, en el instante 0</t>
  </si>
  <si>
    <t>Flujo de Fondos proyectado del Proyecto =</t>
  </si>
  <si>
    <t xml:space="preserve">Flujo de Fondos Acumulado del Proyecto = </t>
  </si>
  <si>
    <t>VAN (0%) =</t>
  </si>
  <si>
    <t>∑Utilidades Netas   -   ∑Honorarios al directorio   -   ∑Impuesto a las Ganancias</t>
  </si>
  <si>
    <t>Período de Repago =</t>
  </si>
  <si>
    <t>3 años</t>
  </si>
  <si>
    <t xml:space="preserve">3 años y </t>
  </si>
  <si>
    <t>días</t>
  </si>
  <si>
    <t>VAN (A%) =</t>
  </si>
  <si>
    <t>Ingresos - Egresos</t>
  </si>
  <si>
    <r>
      <rPr>
        <rFont val="Arial"/>
        <b/>
        <color rgb="FF999999"/>
      </rPr>
      <t>(1+A%)^</t>
    </r>
    <r>
      <rPr>
        <rFont val="Arial"/>
        <b/>
        <color rgb="FF999999"/>
        <sz val="9.0"/>
      </rPr>
      <t>período</t>
    </r>
  </si>
  <si>
    <t>VAN (10%) =</t>
  </si>
  <si>
    <t>V.A.N. a tasa de oportunidad del 10% =</t>
  </si>
  <si>
    <t>Rentabilidad del Proyecto de inv. ó TIR =</t>
  </si>
  <si>
    <t>Rentabilidad sobre la inversión =</t>
  </si>
  <si>
    <t>∑ (Ue + Amortizaciones) / Cant. Periódos</t>
  </si>
  <si>
    <t>Inversiones</t>
  </si>
  <si>
    <t>DETALLE</t>
  </si>
  <si>
    <t>Utilidades Netas Antes De Imp Y Hono</t>
  </si>
  <si>
    <t>Inversion Fija</t>
  </si>
  <si>
    <t>Inversion Activo De Trabajo</t>
  </si>
  <si>
    <t>Credito Fiscal</t>
  </si>
  <si>
    <t>Amortizacion De Capital</t>
  </si>
  <si>
    <t>Recupero Activo De Trabajo</t>
  </si>
  <si>
    <t>Honorarios Al Directorio</t>
  </si>
  <si>
    <t>Prestamo De Proveedores</t>
  </si>
  <si>
    <t>Impuesto A Las Ganancias</t>
  </si>
  <si>
    <t>Recupero De Activo Fijo</t>
  </si>
  <si>
    <t>Recupero De Credito Fiscal</t>
  </si>
  <si>
    <t>Calcule el VAN en el instante "0" para una tasa de corte del 10%</t>
  </si>
  <si>
    <t>RTA 670179</t>
  </si>
  <si>
    <t>Flujo de Fondo proyectado del Proyecto =</t>
  </si>
  <si>
    <r>
      <rPr>
        <rFont val="Arial"/>
        <b/>
        <color rgb="FF999999"/>
      </rPr>
      <t>(1+A%)^</t>
    </r>
    <r>
      <rPr>
        <rFont val="Arial"/>
        <b/>
        <color rgb="FF999999"/>
        <sz val="9.0"/>
      </rPr>
      <t>período</t>
    </r>
  </si>
  <si>
    <t>VAN en el instante 0, a tasa de corte del 10% =</t>
  </si>
  <si>
    <t>NO ME DA :(</t>
  </si>
  <si>
    <t>Consumo</t>
  </si>
  <si>
    <t>Beneficio</t>
  </si>
  <si>
    <t>Inversión Bruta</t>
  </si>
  <si>
    <t>Renta</t>
  </si>
  <si>
    <t>Gobierno</t>
  </si>
  <si>
    <t>Subsidios</t>
  </si>
  <si>
    <t>Imp. Indirectos</t>
  </si>
  <si>
    <t>Importaciones</t>
  </si>
  <si>
    <t>Exportaciones</t>
  </si>
  <si>
    <t>Giros Netos Al Exterior</t>
  </si>
  <si>
    <t>Variaciones De Existencias</t>
  </si>
  <si>
    <t>Calcule PNIcf (Producto Neto Interno a costo de factores)</t>
  </si>
  <si>
    <t>Aclaración: pueden sobrar datos.</t>
  </si>
  <si>
    <t>Calculo del PIB de acuerdo a la demanda</t>
  </si>
  <si>
    <t>PIBpm =</t>
  </si>
  <si>
    <t>Inversión</t>
  </si>
  <si>
    <t>(Exportaciones - Importaciones)</t>
  </si>
  <si>
    <t>Variación de Existencias</t>
  </si>
  <si>
    <t>PNIpm =</t>
  </si>
  <si>
    <t>PBIpm</t>
  </si>
  <si>
    <t>ACF</t>
  </si>
  <si>
    <t>(ACF = Amortización del Capital Fijo)</t>
  </si>
  <si>
    <t>PNIcf =</t>
  </si>
  <si>
    <t>PNIpm</t>
  </si>
  <si>
    <t xml:space="preserve">II </t>
  </si>
  <si>
    <t>(II = Impuestos indirectos)</t>
  </si>
  <si>
    <t>Impuestos Indirectos</t>
  </si>
  <si>
    <t>Variaciones de Existencias</t>
  </si>
  <si>
    <t xml:space="preserve">Calcule PNIpm (Producto Neto Interno a precios de mercado) </t>
  </si>
  <si>
    <t>Aclaración: pueden sobrar datos</t>
  </si>
  <si>
    <t>Salarios</t>
  </si>
  <si>
    <t>Intereses</t>
  </si>
  <si>
    <t>Giros Netos al Exterior</t>
  </si>
  <si>
    <t>Calculo del PIB de acuerdo al ingreso</t>
  </si>
  <si>
    <t>(Salarios + Intereses + Renta + Beneficios)</t>
  </si>
  <si>
    <t>(Impuestos Ind. - Subsidios)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</si>
</sst>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[$$]#,##0.00"/>
    <numFmt numFmtId="165" formatCode="&quot;$&quot;\ #,##0"/>
    <numFmt numFmtId="166" formatCode="&quot;$&quot;\ #,##0;[Red]&quot;$&quot;\ \-#,##0"/>
    <numFmt numFmtId="167" formatCode="&quot;$&quot;\ #,##0.00"/>
    <numFmt numFmtId="168" formatCode="&quot;$&quot;\ #,##0.00;&quot;$&quot;\ \-#,##0.00"/>
    <numFmt numFmtId="169" formatCode="#,##0.00_ ;[Red]\-#,##0.00\ "/>
    <numFmt numFmtId="170" formatCode="0.0000"/>
  </numFmts>
  <fonts count="44">
    <font>
      <sz val="10.0"/>
      <color rgb="FF000000"/>
      <name val="Arial"/>
    </font>
    <font>
      <color theme="1"/>
      <name val="Arial"/>
    </font>
    <font>
      <b/>
      <color rgb="FF434343"/>
      <name val="Arial"/>
    </font>
    <font>
      <color rgb="FF000000"/>
      <name val="Arial"/>
    </font>
    <font>
      <sz val="9.0"/>
      <color rgb="FFFFFFFF"/>
      <name val="Arial"/>
    </font>
    <font>
      <color rgb="FFFFFFFF"/>
      <name val="Arial"/>
    </font>
    <font>
      <b/>
      <color theme="1"/>
      <name val="Arial"/>
    </font>
    <font>
      <color theme="1"/>
      <name val="Calibri"/>
    </font>
    <font>
      <i/>
      <color rgb="FF999999"/>
      <name val="Arial"/>
    </font>
    <font>
      <b/>
      <sz val="9.0"/>
      <color theme="1"/>
      <name val="Arial"/>
    </font>
    <font>
      <sz val="9.0"/>
      <color rgb="FF999999"/>
      <name val="Arial"/>
    </font>
    <font>
      <b/>
      <i/>
      <color rgb="FF741B47"/>
      <name val="Arial"/>
    </font>
    <font>
      <i/>
      <sz val="9.0"/>
      <color rgb="FF999999"/>
      <name val="Arial"/>
    </font>
    <font>
      <b/>
      <color theme="0"/>
      <name val="Arial"/>
    </font>
    <font>
      <b/>
      <color theme="0"/>
      <name val="Roboto"/>
    </font>
    <font>
      <b/>
      <color theme="0"/>
      <name val="Docs-Roboto"/>
    </font>
    <font>
      <b/>
      <color rgb="FF674EA7"/>
      <name val="Arial"/>
    </font>
    <font/>
    <font>
      <i/>
      <color rgb="FF674EA7"/>
      <name val="Arial"/>
    </font>
    <font>
      <b/>
      <color rgb="FFC27BA0"/>
      <name val="Arial"/>
    </font>
    <font>
      <b/>
      <color rgb="FF000000"/>
      <name val="Arial"/>
    </font>
    <font>
      <b/>
      <color rgb="FFFFFFFF"/>
      <name val="Arial"/>
    </font>
    <font>
      <b/>
      <color rgb="FF999999"/>
      <name val="Arial"/>
    </font>
    <font>
      <b/>
      <color theme="1"/>
      <name val="Calibri"/>
    </font>
    <font>
      <b/>
      <color rgb="FF999999"/>
      <name val="Calibri"/>
    </font>
    <font>
      <b/>
      <sz val="9.0"/>
      <color rgb="FF999999"/>
      <name val="Arial"/>
    </font>
    <font>
      <color rgb="FF999999"/>
      <name val="Arial"/>
    </font>
    <font>
      <b/>
      <color rgb="FF741B47"/>
      <name val="Arial"/>
    </font>
    <font>
      <b/>
      <sz val="9.0"/>
      <color rgb="FF000000"/>
      <name val="Arial"/>
    </font>
    <font>
      <sz val="9.0"/>
      <color rgb="FF000000"/>
      <name val="Arial"/>
    </font>
    <font>
      <b/>
      <sz val="10.0"/>
      <color rgb="FF999999"/>
      <name val="Arial"/>
    </font>
    <font>
      <b/>
      <color rgb="FFC27BA0"/>
      <name val="Roboto"/>
    </font>
    <font>
      <color rgb="FF000000"/>
      <name val="Roboto"/>
    </font>
    <font>
      <b/>
      <sz val="10.0"/>
      <color theme="1"/>
      <name val="Arial"/>
    </font>
    <font>
      <sz val="10.0"/>
      <color theme="1"/>
      <name val="Arial"/>
    </font>
    <font>
      <b/>
      <i/>
      <sz val="10.0"/>
      <color rgb="FF741B47"/>
      <name val="Arial"/>
    </font>
    <font>
      <sz val="11.0"/>
      <color rgb="FF000000"/>
      <name val="Arial"/>
    </font>
    <font>
      <color rgb="FF434343"/>
      <name val="Arial"/>
    </font>
    <font>
      <color rgb="FF434343"/>
      <name val="Calibri"/>
    </font>
    <font>
      <i/>
      <color rgb="FFA64D79"/>
      <name val="Roboto"/>
    </font>
    <font>
      <b/>
      <i/>
      <color rgb="FF999999"/>
      <name val="Arial"/>
    </font>
    <font>
      <sz val="10.0"/>
      <color rgb="FF999999"/>
      <name val="Arial"/>
    </font>
    <font>
      <b/>
      <sz val="10.0"/>
      <color rgb="FF000000"/>
      <name val="Arial"/>
    </font>
    <font>
      <i/>
      <color rgb="FFC27BA0"/>
      <name val="Arial"/>
    </font>
  </fonts>
  <fills count="34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D9D2E9"/>
        <bgColor rgb="FFD9D2E9"/>
      </patternFill>
    </fill>
    <fill>
      <patternFill patternType="solid">
        <fgColor rgb="FFF6B26B"/>
        <bgColor rgb="FFF6B26B"/>
      </patternFill>
    </fill>
    <fill>
      <patternFill patternType="solid">
        <fgColor rgb="FFFFD966"/>
        <bgColor rgb="FFFFD966"/>
      </patternFill>
    </fill>
    <fill>
      <patternFill patternType="solid">
        <fgColor rgb="FFE06666"/>
        <bgColor rgb="FFE06666"/>
      </patternFill>
    </fill>
    <fill>
      <patternFill patternType="solid">
        <fgColor rgb="FFD5A6BD"/>
        <bgColor rgb="FFD5A6BD"/>
      </patternFill>
    </fill>
    <fill>
      <patternFill patternType="solid">
        <fgColor rgb="FF000000"/>
        <bgColor rgb="FF000000"/>
      </patternFill>
    </fill>
    <fill>
      <patternFill patternType="solid">
        <fgColor rgb="FFF9CB9C"/>
        <bgColor rgb="FFF9CB9C"/>
      </patternFill>
    </fill>
    <fill>
      <patternFill patternType="solid">
        <fgColor rgb="FFCCCCCC"/>
        <bgColor rgb="FFCCCCCC"/>
      </patternFill>
    </fill>
    <fill>
      <patternFill patternType="solid">
        <fgColor rgb="FFF4CCCC"/>
        <bgColor rgb="FFF4CCCC"/>
      </patternFill>
    </fill>
    <fill>
      <patternFill patternType="solid">
        <fgColor rgb="FF93C47D"/>
        <bgColor rgb="FF93C47D"/>
      </patternFill>
    </fill>
    <fill>
      <patternFill patternType="solid">
        <fgColor rgb="FFD0E0E3"/>
        <bgColor rgb="FFD0E0E3"/>
      </patternFill>
    </fill>
    <fill>
      <patternFill patternType="solid">
        <fgColor rgb="FF6FA8DC"/>
        <bgColor rgb="FF6FA8DC"/>
      </patternFill>
    </fill>
    <fill>
      <patternFill patternType="solid">
        <fgColor rgb="FFFCE5CD"/>
        <bgColor rgb="FFFCE5CD"/>
      </patternFill>
    </fill>
    <fill>
      <patternFill patternType="solid">
        <fgColor rgb="FFD9EAD3"/>
        <bgColor rgb="FFD9EAD3"/>
      </patternFill>
    </fill>
    <fill>
      <patternFill patternType="solid">
        <fgColor rgb="FFA4C2F4"/>
        <bgColor rgb="FFA4C2F4"/>
      </patternFill>
    </fill>
    <fill>
      <patternFill patternType="solid">
        <fgColor rgb="FFEAD1DC"/>
        <bgColor rgb="FFEAD1DC"/>
      </patternFill>
    </fill>
    <fill>
      <patternFill patternType="solid">
        <fgColor rgb="FFB6D7A8"/>
        <bgColor rgb="FFB6D7A8"/>
      </patternFill>
    </fill>
    <fill>
      <patternFill patternType="solid">
        <fgColor rgb="FFB4A7D6"/>
        <bgColor rgb="FFB4A7D6"/>
      </patternFill>
    </fill>
    <fill>
      <patternFill patternType="solid">
        <fgColor rgb="FFFFF2CC"/>
        <bgColor rgb="FFFFF2CC"/>
      </patternFill>
    </fill>
    <fill>
      <patternFill patternType="solid">
        <fgColor rgb="FFEA9999"/>
        <bgColor rgb="FFEA9999"/>
      </patternFill>
    </fill>
    <fill>
      <patternFill patternType="solid">
        <fgColor rgb="FFA2C4C9"/>
        <bgColor rgb="FFA2C4C9"/>
      </patternFill>
    </fill>
    <fill>
      <patternFill patternType="solid">
        <fgColor rgb="FFE6B8AF"/>
        <bgColor rgb="FFE6B8AF"/>
      </patternFill>
    </fill>
    <fill>
      <patternFill patternType="solid">
        <fgColor rgb="FF6D9EEB"/>
        <bgColor rgb="FF6D9EEB"/>
      </patternFill>
    </fill>
    <fill>
      <patternFill patternType="solid">
        <fgColor rgb="FFC27BA0"/>
        <bgColor rgb="FFC27BA0"/>
      </patternFill>
    </fill>
    <fill>
      <patternFill patternType="solid">
        <fgColor rgb="FFD9D9D9"/>
        <bgColor rgb="FFD9D9D9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FFE599"/>
        <bgColor rgb="FFFFE599"/>
      </patternFill>
    </fill>
    <fill>
      <patternFill patternType="solid">
        <fgColor rgb="FFFFFF00"/>
        <bgColor rgb="FFFFFF00"/>
      </patternFill>
    </fill>
    <fill>
      <patternFill patternType="solid">
        <fgColor rgb="FFC9DAF8"/>
        <bgColor rgb="FFC9DAF8"/>
      </patternFill>
    </fill>
  </fills>
  <borders count="36">
    <border/>
    <border>
      <left style="dotted">
        <color rgb="FF666666"/>
      </left>
      <top style="dotted">
        <color rgb="FF666666"/>
      </top>
    </border>
    <border>
      <right style="dotted">
        <color rgb="FF666666"/>
      </right>
      <top style="dotted">
        <color rgb="FF666666"/>
      </top>
      <bottom style="medium">
        <color rgb="FF8E7CC3"/>
      </bottom>
    </border>
    <border>
      <left style="dotted">
        <color rgb="FF666666"/>
      </left>
      <bottom style="dotted">
        <color rgb="FF666666"/>
      </bottom>
    </border>
    <border>
      <right style="dotted">
        <color rgb="FF666666"/>
      </right>
      <bottom style="dotted">
        <color rgb="FF666666"/>
      </bottom>
    </border>
    <border>
      <left style="dotted">
        <color rgb="FF666666"/>
      </left>
    </border>
    <border>
      <right style="dotted">
        <color rgb="FF666666"/>
      </right>
      <bottom style="thin">
        <color rgb="FF8E7CC3"/>
      </bottom>
    </border>
    <border>
      <left style="medium">
        <color rgb="FFA64D79"/>
      </left>
      <right style="medium">
        <color rgb="FFA64D79"/>
      </right>
      <top style="medium">
        <color rgb="FFA64D79"/>
      </top>
      <bottom style="medium">
        <color rgb="FFA64D79"/>
      </bottom>
    </border>
    <border>
      <right/>
    </border>
    <border>
      <bottom style="medium">
        <color rgb="FFA64D79"/>
      </bottom>
    </border>
    <border>
      <right style="medium">
        <color rgb="FFA64D79"/>
      </right>
    </border>
    <border>
      <right style="medium">
        <color rgb="FFA64D79"/>
      </right>
      <bottom style="medium">
        <color rgb="FFA64D79"/>
      </bottom>
    </border>
    <border>
      <left style="dotted">
        <color rgb="FF999999"/>
      </left>
      <top style="dotted">
        <color rgb="FF999999"/>
      </top>
    </border>
    <border>
      <right style="dotted">
        <color rgb="FF999999"/>
      </right>
      <top style="dotted">
        <color rgb="FF999999"/>
      </top>
    </border>
    <border>
      <top style="dotted">
        <color rgb="FF999999"/>
      </top>
    </border>
    <border>
      <left style="dotted">
        <color rgb="FF999999"/>
      </left>
    </border>
    <border>
      <right style="dotted">
        <color rgb="FF999999"/>
      </right>
    </border>
    <border>
      <left style="dotted">
        <color rgb="FF999999"/>
      </left>
      <bottom style="dotted">
        <color rgb="FF999999"/>
      </bottom>
    </border>
    <border>
      <right style="dotted">
        <color rgb="FF999999"/>
      </right>
      <bottom style="dotted">
        <color rgb="FF999999"/>
      </bottom>
    </border>
    <border>
      <bottom style="dotted">
        <color rgb="FF999999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top style="thin">
        <color rgb="FF999999"/>
      </top>
      <bottom style="thin">
        <color rgb="FF999999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right style="thin">
        <color rgb="FF999999"/>
      </right>
    </border>
    <border>
      <bottom style="thin">
        <color rgb="FF999999"/>
      </bottom>
    </border>
    <border>
      <bottom style="thin">
        <color rgb="FF000000"/>
      </bottom>
    </border>
    <border>
      <right style="thin">
        <color rgb="FF999999"/>
      </right>
      <bottom style="thin">
        <color rgb="FF999999"/>
      </bottom>
    </border>
    <border>
      <left style="thin">
        <color rgb="FF999999"/>
      </left>
    </border>
    <border>
      <left style="thin">
        <color rgb="FF999999"/>
      </left>
      <bottom style="thin">
        <color rgb="FF999999"/>
      </bottom>
    </border>
    <border>
      <left style="thin">
        <color rgb="FF999999"/>
      </left>
      <top style="thin">
        <color rgb="FF999999"/>
      </top>
    </border>
    <border>
      <top style="thin">
        <color rgb="FF999999"/>
      </top>
    </border>
    <border>
      <right style="thin">
        <color rgb="FF999999"/>
      </right>
      <top style="thin">
        <color rgb="FF999999"/>
      </top>
    </border>
    <border>
      <bottom style="medium">
        <color rgb="FF000000"/>
      </bottom>
    </border>
    <border>
      <left style="thin">
        <color rgb="FFCCCCCC"/>
      </left>
      <top style="thin">
        <color rgb="FFCCCCCC"/>
      </top>
      <bottom style="thin">
        <color rgb="FFCCCCCC"/>
      </bottom>
    </border>
    <border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</borders>
  <cellStyleXfs count="1">
    <xf borderId="0" fillId="0" fontId="0" numFmtId="0" applyAlignment="1" applyFont="1"/>
  </cellStyleXfs>
  <cellXfs count="37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2" fontId="2" numFmtId="0" xfId="0" applyAlignment="1" applyFill="1" applyFont="1">
      <alignment readingOrder="0"/>
    </xf>
    <xf borderId="0" fillId="0" fontId="3" numFmtId="3" xfId="0" applyAlignment="1" applyFont="1" applyNumberFormat="1">
      <alignment horizontal="center" readingOrder="0"/>
    </xf>
    <xf borderId="0" fillId="3" fontId="3" numFmtId="0" xfId="0" applyAlignment="1" applyFill="1" applyFont="1">
      <alignment horizontal="left" readingOrder="0"/>
    </xf>
    <xf borderId="0" fillId="0" fontId="1" numFmtId="0" xfId="0" applyAlignment="1" applyFont="1">
      <alignment shrinkToFit="0" vertical="bottom" wrapText="0"/>
    </xf>
    <xf borderId="0" fillId="0" fontId="1" numFmtId="0" xfId="0" applyAlignment="1" applyFont="1">
      <alignment vertical="bottom"/>
    </xf>
    <xf borderId="0" fillId="0" fontId="3" numFmtId="9" xfId="0" applyAlignment="1" applyFont="1" applyNumberFormat="1">
      <alignment horizontal="center" readingOrder="0"/>
    </xf>
    <xf borderId="1" fillId="4" fontId="4" numFmtId="0" xfId="0" applyAlignment="1" applyBorder="1" applyFill="1" applyFont="1">
      <alignment horizontal="right" readingOrder="0" shrinkToFit="0" vertical="bottom" wrapText="0"/>
    </xf>
    <xf borderId="2" fillId="4" fontId="4" numFmtId="0" xfId="0" applyAlignment="1" applyBorder="1" applyFont="1">
      <alignment horizontal="center" readingOrder="0" vertical="bottom"/>
    </xf>
    <xf borderId="1" fillId="4" fontId="4" numFmtId="0" xfId="0" applyAlignment="1" applyBorder="1" applyFont="1">
      <alignment horizontal="right" readingOrder="0"/>
    </xf>
    <xf borderId="0" fillId="0" fontId="3" numFmtId="0" xfId="0" applyAlignment="1" applyFont="1">
      <alignment horizontal="center" readingOrder="0"/>
    </xf>
    <xf borderId="0" fillId="0" fontId="1" numFmtId="0" xfId="0" applyAlignment="1" applyFont="1">
      <alignment horizontal="center" readingOrder="0"/>
    </xf>
    <xf borderId="3" fillId="4" fontId="4" numFmtId="0" xfId="0" applyBorder="1" applyFont="1"/>
    <xf borderId="4" fillId="4" fontId="4" numFmtId="0" xfId="0" applyAlignment="1" applyBorder="1" applyFont="1">
      <alignment horizontal="center" readingOrder="0"/>
    </xf>
    <xf borderId="5" fillId="4" fontId="4" numFmtId="0" xfId="0" applyBorder="1" applyFont="1"/>
    <xf borderId="6" fillId="4" fontId="4" numFmtId="0" xfId="0" applyAlignment="1" applyBorder="1" applyFont="1">
      <alignment horizontal="center" readingOrder="0"/>
    </xf>
    <xf borderId="5" fillId="4" fontId="5" numFmtId="0" xfId="0" applyBorder="1" applyFont="1"/>
    <xf borderId="0" fillId="5" fontId="3" numFmtId="164" xfId="0" applyAlignment="1" applyFill="1" applyFont="1" applyNumberFormat="1">
      <alignment horizontal="center" readingOrder="0"/>
    </xf>
    <xf borderId="3" fillId="4" fontId="5" numFmtId="0" xfId="0" applyBorder="1" applyFont="1"/>
    <xf borderId="0" fillId="6" fontId="3" numFmtId="164" xfId="0" applyAlignment="1" applyFill="1" applyFont="1" applyNumberFormat="1">
      <alignment horizontal="center" readingOrder="0"/>
    </xf>
    <xf borderId="0" fillId="7" fontId="1" numFmtId="164" xfId="0" applyAlignment="1" applyFill="1" applyFont="1" applyNumberFormat="1">
      <alignment horizontal="center" readingOrder="0"/>
    </xf>
    <xf borderId="0" fillId="0" fontId="1" numFmtId="0" xfId="0" applyAlignment="1" applyFont="1">
      <alignment horizontal="center"/>
    </xf>
    <xf borderId="7" fillId="0" fontId="1" numFmtId="0" xfId="0" applyAlignment="1" applyBorder="1" applyFont="1">
      <alignment horizontal="center" readingOrder="0"/>
    </xf>
    <xf borderId="0" fillId="0" fontId="6" numFmtId="0" xfId="0" applyAlignment="1" applyFont="1">
      <alignment horizontal="right" vertical="bottom"/>
    </xf>
    <xf borderId="0" fillId="0" fontId="1" numFmtId="165" xfId="0" applyAlignment="1" applyFont="1" applyNumberFormat="1">
      <alignment horizontal="center" vertical="bottom"/>
    </xf>
    <xf borderId="0" fillId="0" fontId="1" numFmtId="0" xfId="0" applyAlignment="1" applyFont="1">
      <alignment horizontal="center" vertical="bottom"/>
    </xf>
    <xf borderId="0" fillId="5" fontId="1" numFmtId="166" xfId="0" applyAlignment="1" applyFont="1" applyNumberFormat="1">
      <alignment horizontal="center" vertical="bottom"/>
    </xf>
    <xf borderId="0" fillId="0" fontId="6" numFmtId="165" xfId="0" applyAlignment="1" applyFont="1" applyNumberFormat="1">
      <alignment horizontal="center" vertical="bottom"/>
    </xf>
    <xf borderId="0" fillId="0" fontId="7" numFmtId="0" xfId="0" applyAlignment="1" applyFont="1">
      <alignment vertical="bottom"/>
    </xf>
    <xf borderId="0" fillId="0" fontId="6" numFmtId="0" xfId="0" applyAlignment="1" applyFont="1">
      <alignment horizontal="right" vertical="bottom"/>
    </xf>
    <xf borderId="0" fillId="6" fontId="1" numFmtId="166" xfId="0" applyAlignment="1" applyFont="1" applyNumberFormat="1">
      <alignment horizontal="center" vertical="bottom"/>
    </xf>
    <xf borderId="0" fillId="7" fontId="1" numFmtId="166" xfId="0" applyAlignment="1" applyFont="1" applyNumberFormat="1">
      <alignment horizontal="center" vertical="bottom"/>
    </xf>
    <xf borderId="0" fillId="0" fontId="1" numFmtId="166" xfId="0" applyAlignment="1" applyFont="1" applyNumberFormat="1">
      <alignment horizontal="center" vertical="bottom"/>
    </xf>
    <xf borderId="0" fillId="0" fontId="6" numFmtId="166" xfId="0" applyAlignment="1" applyFont="1" applyNumberFormat="1">
      <alignment horizontal="center" vertical="bottom"/>
    </xf>
    <xf borderId="0" fillId="0" fontId="7" numFmtId="165" xfId="0" applyAlignment="1" applyFont="1" applyNumberFormat="1">
      <alignment vertical="bottom"/>
    </xf>
    <xf borderId="0" fillId="0" fontId="7" numFmtId="4" xfId="0" applyAlignment="1" applyFont="1" applyNumberFormat="1">
      <alignment vertical="bottom"/>
    </xf>
    <xf borderId="0" fillId="0" fontId="7" numFmtId="3" xfId="0" applyAlignment="1" applyFont="1" applyNumberFormat="1">
      <alignment vertical="bottom"/>
    </xf>
    <xf borderId="0" fillId="0" fontId="8" numFmtId="0" xfId="0" applyAlignment="1" applyFont="1">
      <alignment horizontal="center" vertical="bottom"/>
    </xf>
    <xf borderId="0" fillId="0" fontId="9" numFmtId="0" xfId="0" applyAlignment="1" applyFont="1">
      <alignment horizontal="center" readingOrder="0" vertical="bottom"/>
    </xf>
    <xf borderId="0" fillId="0" fontId="10" numFmtId="0" xfId="0" applyAlignment="1" applyFont="1">
      <alignment horizontal="center" readingOrder="0"/>
    </xf>
    <xf borderId="0" fillId="0" fontId="10" numFmtId="0" xfId="0" applyAlignment="1" applyFont="1">
      <alignment horizontal="center"/>
    </xf>
    <xf borderId="0" fillId="0" fontId="1" numFmtId="4" xfId="0" applyAlignment="1" applyFont="1" applyNumberFormat="1">
      <alignment horizontal="center" vertical="bottom"/>
    </xf>
    <xf borderId="0" fillId="0" fontId="6" numFmtId="0" xfId="0" applyAlignment="1" applyFont="1">
      <alignment horizontal="right" readingOrder="0" vertical="bottom"/>
    </xf>
    <xf borderId="0" fillId="8" fontId="11" numFmtId="167" xfId="0" applyAlignment="1" applyFill="1" applyFont="1" applyNumberFormat="1">
      <alignment horizontal="center" vertical="bottom"/>
    </xf>
    <xf borderId="0" fillId="0" fontId="1" numFmtId="0" xfId="0" applyAlignment="1" applyFont="1">
      <alignment horizontal="right" readingOrder="0"/>
    </xf>
    <xf borderId="0" fillId="0" fontId="1" numFmtId="165" xfId="0" applyAlignment="1" applyFont="1" applyNumberFormat="1">
      <alignment horizontal="center"/>
    </xf>
    <xf borderId="0" fillId="8" fontId="11" numFmtId="165" xfId="0" applyAlignment="1" applyFont="1" applyNumberFormat="1">
      <alignment horizontal="center"/>
    </xf>
    <xf borderId="0" fillId="8" fontId="11" numFmtId="166" xfId="0" applyAlignment="1" applyFont="1" applyNumberFormat="1">
      <alignment horizontal="center" vertical="bottom"/>
    </xf>
    <xf borderId="0" fillId="0" fontId="6" numFmtId="0" xfId="0" applyAlignment="1" applyFont="1">
      <alignment horizontal="right" readingOrder="0"/>
    </xf>
    <xf borderId="0" fillId="9" fontId="1" numFmtId="0" xfId="0" applyFill="1" applyFont="1"/>
    <xf borderId="0" fillId="2" fontId="2" numFmtId="0" xfId="0" applyAlignment="1" applyFont="1">
      <alignment vertical="bottom"/>
    </xf>
    <xf borderId="0" fillId="0" fontId="1" numFmtId="3" xfId="0" applyAlignment="1" applyFont="1" applyNumberFormat="1">
      <alignment horizontal="center" vertical="bottom"/>
    </xf>
    <xf borderId="8" fillId="3" fontId="1" numFmtId="0" xfId="0" applyAlignment="1" applyBorder="1" applyFont="1">
      <alignment shrinkToFit="0" vertical="bottom" wrapText="0"/>
    </xf>
    <xf borderId="8" fillId="0" fontId="1" numFmtId="0" xfId="0" applyAlignment="1" applyBorder="1" applyFont="1">
      <alignment vertical="bottom"/>
    </xf>
    <xf borderId="0" fillId="0" fontId="1" numFmtId="9" xfId="0" applyAlignment="1" applyFont="1" applyNumberFormat="1">
      <alignment horizontal="center" vertical="bottom"/>
    </xf>
    <xf borderId="0" fillId="2" fontId="2" numFmtId="0" xfId="0" applyAlignment="1" applyFont="1">
      <alignment readingOrder="0" vertical="bottom"/>
    </xf>
    <xf borderId="0" fillId="5" fontId="1" numFmtId="164" xfId="0" applyAlignment="1" applyFont="1" applyNumberFormat="1">
      <alignment horizontal="center" readingOrder="0" vertical="bottom"/>
    </xf>
    <xf borderId="0" fillId="6" fontId="1" numFmtId="164" xfId="0" applyAlignment="1" applyFont="1" applyNumberFormat="1">
      <alignment horizontal="center" readingOrder="0" vertical="bottom"/>
    </xf>
    <xf borderId="0" fillId="7" fontId="1" numFmtId="164" xfId="0" applyAlignment="1" applyFont="1" applyNumberFormat="1">
      <alignment horizontal="center" readingOrder="0" vertical="bottom"/>
    </xf>
    <xf borderId="0" fillId="0" fontId="1" numFmtId="0" xfId="0" applyAlignment="1" applyFont="1">
      <alignment horizontal="center" readingOrder="0" vertical="bottom"/>
    </xf>
    <xf borderId="9" fillId="0" fontId="1" numFmtId="0" xfId="0" applyAlignment="1" applyBorder="1" applyFont="1">
      <alignment vertical="bottom"/>
    </xf>
    <xf borderId="10" fillId="0" fontId="1" numFmtId="0" xfId="0" applyAlignment="1" applyBorder="1" applyFont="1">
      <alignment vertical="bottom"/>
    </xf>
    <xf borderId="11" fillId="0" fontId="1" numFmtId="0" xfId="0" applyAlignment="1" applyBorder="1" applyFont="1">
      <alignment horizontal="center" vertical="bottom"/>
    </xf>
    <xf borderId="0" fillId="0" fontId="1" numFmtId="165" xfId="0" applyAlignment="1" applyFont="1" applyNumberFormat="1">
      <alignment vertical="bottom"/>
    </xf>
    <xf borderId="0" fillId="0" fontId="1" numFmtId="4" xfId="0" applyAlignment="1" applyFont="1" applyNumberFormat="1">
      <alignment vertical="bottom"/>
    </xf>
    <xf borderId="0" fillId="0" fontId="1" numFmtId="3" xfId="0" applyAlignment="1" applyFont="1" applyNumberFormat="1">
      <alignment vertical="bottom"/>
    </xf>
    <xf borderId="0" fillId="0" fontId="9" numFmtId="0" xfId="0" applyAlignment="1" applyFont="1">
      <alignment horizontal="center" vertical="bottom"/>
    </xf>
    <xf borderId="0" fillId="0" fontId="12" numFmtId="0" xfId="0" applyAlignment="1" applyFont="1">
      <alignment horizontal="center" vertical="bottom"/>
    </xf>
    <xf borderId="0" fillId="0" fontId="12" numFmtId="0" xfId="0" applyAlignment="1" applyFont="1">
      <alignment vertical="bottom"/>
    </xf>
    <xf borderId="0" fillId="0" fontId="11" numFmtId="165" xfId="0" applyAlignment="1" applyFont="1" applyNumberFormat="1">
      <alignment horizontal="center" vertical="bottom"/>
    </xf>
    <xf borderId="0" fillId="0" fontId="11" numFmtId="166" xfId="0" applyAlignment="1" applyFont="1" applyNumberFormat="1">
      <alignment horizontal="center" vertical="bottom"/>
    </xf>
    <xf borderId="0" fillId="10" fontId="3" numFmtId="164" xfId="0" applyAlignment="1" applyFill="1" applyFont="1" applyNumberFormat="1">
      <alignment horizontal="center" readingOrder="0"/>
    </xf>
    <xf borderId="0" fillId="4" fontId="3" numFmtId="164" xfId="0" applyAlignment="1" applyFont="1" applyNumberFormat="1">
      <alignment horizontal="center" readingOrder="0"/>
    </xf>
    <xf borderId="0" fillId="11" fontId="13" numFmtId="0" xfId="0" applyAlignment="1" applyFill="1" applyFont="1">
      <alignment horizontal="center" readingOrder="0"/>
    </xf>
    <xf borderId="0" fillId="11" fontId="14" numFmtId="0" xfId="0" applyAlignment="1" applyFont="1">
      <alignment horizontal="center" readingOrder="0"/>
    </xf>
    <xf borderId="0" fillId="11" fontId="15" numFmtId="0" xfId="0" applyAlignment="1" applyFont="1">
      <alignment horizontal="center" readingOrder="0"/>
    </xf>
    <xf borderId="0" fillId="0" fontId="1" numFmtId="164" xfId="0" applyAlignment="1" applyFont="1" applyNumberFormat="1">
      <alignment horizontal="center" readingOrder="0"/>
    </xf>
    <xf borderId="12" fillId="4" fontId="16" numFmtId="0" xfId="0" applyAlignment="1" applyBorder="1" applyFont="1">
      <alignment horizontal="center" readingOrder="0"/>
    </xf>
    <xf borderId="13" fillId="0" fontId="17" numFmtId="0" xfId="0" applyBorder="1" applyFont="1"/>
    <xf borderId="14" fillId="4" fontId="16" numFmtId="0" xfId="0" applyAlignment="1" applyBorder="1" applyFont="1">
      <alignment horizontal="center" readingOrder="0"/>
    </xf>
    <xf borderId="0" fillId="12" fontId="1" numFmtId="164" xfId="0" applyAlignment="1" applyFill="1" applyFont="1" applyNumberFormat="1">
      <alignment horizontal="center" readingOrder="0"/>
    </xf>
    <xf borderId="15" fillId="4" fontId="18" numFmtId="0" xfId="0" applyAlignment="1" applyBorder="1" applyFont="1">
      <alignment horizontal="center" readingOrder="0"/>
    </xf>
    <xf borderId="16" fillId="0" fontId="17" numFmtId="0" xfId="0" applyBorder="1" applyFont="1"/>
    <xf borderId="0" fillId="4" fontId="18" numFmtId="0" xfId="0" applyAlignment="1" applyFont="1">
      <alignment horizontal="center" readingOrder="0"/>
    </xf>
    <xf borderId="15" fillId="4" fontId="5" numFmtId="0" xfId="0" applyAlignment="1" applyBorder="1" applyFont="1">
      <alignment readingOrder="0"/>
    </xf>
    <xf borderId="0" fillId="4" fontId="5" numFmtId="0" xfId="0" applyAlignment="1" applyFont="1">
      <alignment readingOrder="0"/>
    </xf>
    <xf borderId="17" fillId="4" fontId="5" numFmtId="0" xfId="0" applyAlignment="1" applyBorder="1" applyFont="1">
      <alignment readingOrder="0"/>
    </xf>
    <xf borderId="18" fillId="0" fontId="17" numFmtId="0" xfId="0" applyBorder="1" applyFont="1"/>
    <xf borderId="19" fillId="4" fontId="5" numFmtId="0" xfId="0" applyAlignment="1" applyBorder="1" applyFont="1">
      <alignment readingOrder="0"/>
    </xf>
    <xf borderId="0" fillId="0" fontId="19" numFmtId="0" xfId="0" applyAlignment="1" applyFont="1">
      <alignment readingOrder="0"/>
    </xf>
    <xf borderId="20" fillId="3" fontId="20" numFmtId="0" xfId="0" applyAlignment="1" applyBorder="1" applyFont="1">
      <alignment horizontal="center" readingOrder="0"/>
    </xf>
    <xf borderId="21" fillId="0" fontId="17" numFmtId="0" xfId="0" applyBorder="1" applyFont="1"/>
    <xf borderId="22" fillId="0" fontId="17" numFmtId="0" xfId="0" applyBorder="1" applyFont="1"/>
    <xf borderId="0" fillId="3" fontId="1" numFmtId="0" xfId="0" applyFont="1"/>
    <xf borderId="0" fillId="3" fontId="21" numFmtId="0" xfId="0" applyAlignment="1" applyFont="1">
      <alignment horizontal="center" readingOrder="0"/>
    </xf>
    <xf borderId="0" fillId="2" fontId="22" numFmtId="0" xfId="0" applyAlignment="1" applyFont="1">
      <alignment horizontal="right" readingOrder="0" vertical="bottom"/>
    </xf>
    <xf borderId="0" fillId="2" fontId="22" numFmtId="0" xfId="0" applyAlignment="1" applyFont="1">
      <alignment horizontal="center" readingOrder="0"/>
    </xf>
    <xf borderId="23" fillId="0" fontId="1" numFmtId="0" xfId="0" applyBorder="1" applyFont="1"/>
    <xf borderId="23" fillId="0" fontId="6" numFmtId="165" xfId="0" applyAlignment="1" applyBorder="1" applyFont="1" applyNumberFormat="1">
      <alignment horizontal="center" vertical="bottom"/>
    </xf>
    <xf borderId="23" fillId="0" fontId="7" numFmtId="0" xfId="0" applyAlignment="1" applyBorder="1" applyFont="1">
      <alignment vertical="bottom"/>
    </xf>
    <xf borderId="24" fillId="2" fontId="22" numFmtId="0" xfId="0" applyAlignment="1" applyBorder="1" applyFont="1">
      <alignment horizontal="center" readingOrder="0" vertical="bottom"/>
    </xf>
    <xf borderId="23" fillId="0" fontId="1" numFmtId="0" xfId="0" applyAlignment="1" applyBorder="1" applyFont="1">
      <alignment horizontal="center" vertical="bottom"/>
    </xf>
    <xf borderId="0" fillId="2" fontId="22" numFmtId="0" xfId="0" applyAlignment="1" applyFont="1">
      <alignment horizontal="right" vertical="bottom"/>
    </xf>
    <xf borderId="0" fillId="2" fontId="22" numFmtId="0" xfId="0" applyAlignment="1" applyFont="1">
      <alignment horizontal="center" readingOrder="0" vertical="bottom"/>
    </xf>
    <xf borderId="25" fillId="0" fontId="1" numFmtId="165" xfId="0" applyAlignment="1" applyBorder="1" applyFont="1" applyNumberFormat="1">
      <alignment horizontal="center" vertical="bottom"/>
    </xf>
    <xf borderId="25" fillId="0" fontId="1" numFmtId="0" xfId="0" applyAlignment="1" applyBorder="1" applyFont="1">
      <alignment horizontal="center" vertical="bottom"/>
    </xf>
    <xf borderId="0" fillId="0" fontId="23" numFmtId="0" xfId="0" applyAlignment="1" applyFont="1">
      <alignment vertical="bottom"/>
    </xf>
    <xf borderId="0" fillId="2" fontId="22" numFmtId="0" xfId="0" applyAlignment="1" applyFont="1">
      <alignment horizontal="right" readingOrder="0"/>
    </xf>
    <xf borderId="24" fillId="2" fontId="22" numFmtId="0" xfId="0" applyAlignment="1" applyBorder="1" applyFont="1">
      <alignment horizontal="center" readingOrder="0"/>
    </xf>
    <xf borderId="24" fillId="0" fontId="17" numFmtId="0" xfId="0" applyBorder="1" applyFont="1"/>
    <xf borderId="0" fillId="2" fontId="22" numFmtId="0" xfId="0" applyAlignment="1" applyFont="1">
      <alignment horizontal="right"/>
    </xf>
    <xf borderId="25" fillId="10" fontId="1" numFmtId="164" xfId="0" applyAlignment="1" applyBorder="1" applyFont="1" applyNumberFormat="1">
      <alignment horizontal="center"/>
    </xf>
    <xf borderId="0" fillId="8" fontId="11" numFmtId="164" xfId="0" applyAlignment="1" applyFont="1" applyNumberFormat="1">
      <alignment horizontal="center"/>
    </xf>
    <xf borderId="24" fillId="0" fontId="1" numFmtId="0" xfId="0" applyBorder="1" applyFont="1"/>
    <xf borderId="24" fillId="0" fontId="1" numFmtId="165" xfId="0" applyAlignment="1" applyBorder="1" applyFont="1" applyNumberFormat="1">
      <alignment horizontal="center"/>
    </xf>
    <xf borderId="26" fillId="0" fontId="1" numFmtId="0" xfId="0" applyBorder="1" applyFont="1"/>
    <xf borderId="27" fillId="2" fontId="22" numFmtId="0" xfId="0" applyAlignment="1" applyBorder="1" applyFont="1">
      <alignment horizontal="right" readingOrder="0" vertical="bottom"/>
    </xf>
    <xf borderId="27" fillId="2" fontId="24" numFmtId="0" xfId="0" applyAlignment="1" applyBorder="1" applyFont="1">
      <alignment vertical="bottom"/>
    </xf>
    <xf borderId="27" fillId="0" fontId="6" numFmtId="0" xfId="0" applyAlignment="1" applyBorder="1" applyFont="1">
      <alignment horizontal="right" readingOrder="0"/>
    </xf>
    <xf borderId="25" fillId="0" fontId="1" numFmtId="164" xfId="0" applyAlignment="1" applyBorder="1" applyFont="1" applyNumberFormat="1">
      <alignment horizontal="center"/>
    </xf>
    <xf borderId="25" fillId="0" fontId="17" numFmtId="0" xfId="0" applyBorder="1" applyFont="1"/>
    <xf borderId="28" fillId="0" fontId="1" numFmtId="0" xfId="0" applyBorder="1" applyFont="1"/>
    <xf borderId="24" fillId="0" fontId="1" numFmtId="164" xfId="0" applyAlignment="1" applyBorder="1" applyFont="1" applyNumberFormat="1">
      <alignment horizontal="center"/>
    </xf>
    <xf borderId="29" fillId="2" fontId="25" numFmtId="0" xfId="0" applyAlignment="1" applyBorder="1" applyFont="1">
      <alignment horizontal="right" readingOrder="0"/>
    </xf>
    <xf borderId="21" fillId="2" fontId="25" numFmtId="0" xfId="0" applyAlignment="1" applyBorder="1" applyFont="1">
      <alignment horizontal="center" readingOrder="0"/>
    </xf>
    <xf borderId="30" fillId="0" fontId="1" numFmtId="0" xfId="0" applyBorder="1" applyFont="1"/>
    <xf borderId="31" fillId="0" fontId="1" numFmtId="0" xfId="0" applyBorder="1" applyFont="1"/>
    <xf borderId="27" fillId="2" fontId="25" numFmtId="0" xfId="0" applyAlignment="1" applyBorder="1" applyFont="1">
      <alignment horizontal="right"/>
    </xf>
    <xf borderId="0" fillId="2" fontId="25" numFmtId="0" xfId="0" applyAlignment="1" applyFont="1">
      <alignment horizontal="center" readingOrder="0"/>
    </xf>
    <xf borderId="0" fillId="8" fontId="11" numFmtId="10" xfId="0" applyAlignment="1" applyFont="1" applyNumberFormat="1">
      <alignment horizontal="center"/>
    </xf>
    <xf borderId="24" fillId="0" fontId="1" numFmtId="0" xfId="0" applyAlignment="1" applyBorder="1" applyFont="1">
      <alignment horizontal="center"/>
    </xf>
    <xf borderId="23" fillId="0" fontId="1" numFmtId="0" xfId="0" applyAlignment="1" applyBorder="1" applyFont="1">
      <alignment readingOrder="0"/>
    </xf>
    <xf borderId="0" fillId="13" fontId="1" numFmtId="164" xfId="0" applyAlignment="1" applyFill="1" applyFont="1" applyNumberFormat="1">
      <alignment horizontal="center" readingOrder="0"/>
    </xf>
    <xf borderId="0" fillId="14" fontId="1" numFmtId="164" xfId="0" applyAlignment="1" applyFill="1" applyFont="1" applyNumberFormat="1">
      <alignment horizontal="center" readingOrder="0"/>
    </xf>
    <xf borderId="0" fillId="15" fontId="1" numFmtId="164" xfId="0" applyAlignment="1" applyFill="1" applyFont="1" applyNumberFormat="1">
      <alignment horizontal="center" readingOrder="0"/>
    </xf>
    <xf borderId="0" fillId="16" fontId="1" numFmtId="164" xfId="0" applyAlignment="1" applyFill="1" applyFont="1" applyNumberFormat="1">
      <alignment horizontal="center" readingOrder="0"/>
    </xf>
    <xf borderId="0" fillId="17" fontId="1" numFmtId="164" xfId="0" applyAlignment="1" applyFill="1" applyFont="1" applyNumberFormat="1">
      <alignment horizontal="center" readingOrder="0"/>
    </xf>
    <xf borderId="0" fillId="18" fontId="1" numFmtId="164" xfId="0" applyAlignment="1" applyFill="1" applyFont="1" applyNumberFormat="1">
      <alignment horizontal="center" readingOrder="0"/>
    </xf>
    <xf borderId="0" fillId="4" fontId="1" numFmtId="164" xfId="0" applyAlignment="1" applyFont="1" applyNumberFormat="1">
      <alignment horizontal="center" readingOrder="0"/>
    </xf>
    <xf borderId="0" fillId="6" fontId="1" numFmtId="164" xfId="0" applyAlignment="1" applyFont="1" applyNumberFormat="1">
      <alignment horizontal="center" readingOrder="0"/>
    </xf>
    <xf borderId="0" fillId="5" fontId="1" numFmtId="164" xfId="0" applyAlignment="1" applyFont="1" applyNumberFormat="1">
      <alignment horizontal="center" readingOrder="0"/>
    </xf>
    <xf borderId="0" fillId="0" fontId="1" numFmtId="9" xfId="0" applyAlignment="1" applyFont="1" applyNumberFormat="1">
      <alignment horizontal="center" readingOrder="0"/>
    </xf>
    <xf borderId="0" fillId="12" fontId="1" numFmtId="164" xfId="0" applyFont="1" applyNumberFormat="1"/>
    <xf borderId="25" fillId="16" fontId="1" numFmtId="164" xfId="0" applyBorder="1" applyFont="1" applyNumberFormat="1"/>
    <xf borderId="0" fillId="0" fontId="1" numFmtId="164" xfId="0" applyFont="1" applyNumberFormat="1"/>
    <xf borderId="32" fillId="5" fontId="1" numFmtId="164" xfId="0" applyBorder="1" applyFont="1" applyNumberFormat="1"/>
    <xf borderId="0" fillId="19" fontId="1" numFmtId="164" xfId="0" applyFill="1" applyFont="1" applyNumberFormat="1"/>
    <xf borderId="0" fillId="2" fontId="26" numFmtId="0" xfId="0" applyAlignment="1" applyFont="1">
      <alignment horizontal="right" readingOrder="0"/>
    </xf>
    <xf borderId="0" fillId="2" fontId="26" numFmtId="0" xfId="0" applyAlignment="1" applyFont="1">
      <alignment horizontal="center" readingOrder="0"/>
    </xf>
    <xf borderId="0" fillId="6" fontId="1" numFmtId="164" xfId="0" applyAlignment="1" applyFont="1" applyNumberFormat="1">
      <alignment horizontal="center"/>
    </xf>
    <xf borderId="0" fillId="17" fontId="1" numFmtId="164" xfId="0" applyAlignment="1" applyFont="1" applyNumberFormat="1">
      <alignment horizontal="center"/>
    </xf>
    <xf borderId="0" fillId="13" fontId="1" numFmtId="164" xfId="0" applyAlignment="1" applyFont="1" applyNumberFormat="1">
      <alignment horizontal="center"/>
    </xf>
    <xf borderId="0" fillId="0" fontId="6" numFmtId="164" xfId="0" applyAlignment="1" applyFont="1" applyNumberFormat="1">
      <alignment horizontal="center"/>
    </xf>
    <xf borderId="0" fillId="14" fontId="6" numFmtId="164" xfId="0" applyAlignment="1" applyFont="1" applyNumberFormat="1">
      <alignment horizontal="center"/>
    </xf>
    <xf borderId="0" fillId="18" fontId="6" numFmtId="164" xfId="0" applyAlignment="1" applyFont="1" applyNumberFormat="1">
      <alignment horizontal="center"/>
    </xf>
    <xf borderId="0" fillId="4" fontId="6" numFmtId="164" xfId="0" applyAlignment="1" applyFont="1" applyNumberFormat="1">
      <alignment horizontal="center"/>
    </xf>
    <xf borderId="0" fillId="15" fontId="1" numFmtId="164" xfId="0" applyAlignment="1" applyFont="1" applyNumberFormat="1">
      <alignment horizontal="center"/>
    </xf>
    <xf borderId="0" fillId="19" fontId="1" numFmtId="164" xfId="0" applyAlignment="1" applyFont="1" applyNumberFormat="1">
      <alignment horizontal="center"/>
    </xf>
    <xf borderId="0" fillId="0" fontId="20" numFmtId="164" xfId="0" applyAlignment="1" applyFont="1" applyNumberFormat="1">
      <alignment horizontal="center"/>
    </xf>
    <xf borderId="0" fillId="8" fontId="11" numFmtId="164" xfId="0" applyFont="1" applyNumberFormat="1"/>
    <xf borderId="0" fillId="19" fontId="27" numFmtId="0" xfId="0" applyAlignment="1" applyFont="1">
      <alignment horizontal="center" readingOrder="0"/>
    </xf>
    <xf borderId="0" fillId="0" fontId="28" numFmtId="0" xfId="0" applyAlignment="1" applyFont="1">
      <alignment horizontal="right" readingOrder="0"/>
    </xf>
    <xf borderId="24" fillId="0" fontId="28" numFmtId="0" xfId="0" applyAlignment="1" applyBorder="1" applyFont="1">
      <alignment horizontal="center" readingOrder="0"/>
    </xf>
    <xf borderId="0" fillId="0" fontId="28" numFmtId="0" xfId="0" applyAlignment="1" applyFont="1">
      <alignment horizontal="center" readingOrder="0"/>
    </xf>
    <xf borderId="0" fillId="0" fontId="29" numFmtId="0" xfId="0" applyAlignment="1" applyFont="1">
      <alignment horizontal="center"/>
    </xf>
    <xf borderId="0" fillId="0" fontId="28" numFmtId="0" xfId="0" applyAlignment="1" applyFont="1">
      <alignment horizontal="right"/>
    </xf>
    <xf borderId="0" fillId="0" fontId="28" numFmtId="0" xfId="0" applyAlignment="1" applyFont="1">
      <alignment horizontal="center"/>
    </xf>
    <xf borderId="0" fillId="0" fontId="3" numFmtId="0" xfId="0" applyFont="1"/>
    <xf borderId="0" fillId="0" fontId="28" numFmtId="0" xfId="0" applyFont="1"/>
    <xf borderId="0" fillId="0" fontId="29" numFmtId="0" xfId="0" applyAlignment="1" applyFont="1">
      <alignment horizontal="right"/>
    </xf>
    <xf borderId="0" fillId="0" fontId="29" numFmtId="0" xfId="0" applyFont="1"/>
    <xf borderId="24" fillId="0" fontId="20" numFmtId="0" xfId="0" applyAlignment="1" applyBorder="1" applyFont="1">
      <alignment horizontal="center" readingOrder="0"/>
    </xf>
    <xf borderId="0" fillId="0" fontId="20" numFmtId="0" xfId="0" applyAlignment="1" applyFont="1">
      <alignment horizontal="center" readingOrder="0"/>
    </xf>
    <xf borderId="0" fillId="3" fontId="0" numFmtId="0" xfId="0" applyAlignment="1" applyFont="1">
      <alignment horizontal="left" readingOrder="0"/>
    </xf>
    <xf borderId="0" fillId="20" fontId="3" numFmtId="0" xfId="0" applyAlignment="1" applyFill="1" applyFont="1">
      <alignment horizontal="center" readingOrder="0"/>
    </xf>
    <xf borderId="0" fillId="3" fontId="3" numFmtId="0" xfId="0" applyAlignment="1" applyFont="1">
      <alignment horizontal="center" readingOrder="0"/>
    </xf>
    <xf borderId="0" fillId="21" fontId="1" numFmtId="164" xfId="0" applyAlignment="1" applyFill="1" applyFont="1" applyNumberFormat="1">
      <alignment horizontal="center" readingOrder="0"/>
    </xf>
    <xf borderId="0" fillId="22" fontId="1" numFmtId="164" xfId="0" applyAlignment="1" applyFill="1" applyFont="1" applyNumberFormat="1">
      <alignment horizontal="center" readingOrder="0"/>
    </xf>
    <xf borderId="0" fillId="23" fontId="1" numFmtId="164" xfId="0" applyAlignment="1" applyFill="1" applyFont="1" applyNumberFormat="1">
      <alignment horizontal="center" readingOrder="0"/>
    </xf>
    <xf borderId="0" fillId="24" fontId="1" numFmtId="164" xfId="0" applyAlignment="1" applyFill="1" applyFont="1" applyNumberFormat="1">
      <alignment horizontal="center" readingOrder="0"/>
    </xf>
    <xf borderId="0" fillId="20" fontId="1" numFmtId="0" xfId="0" applyAlignment="1" applyFont="1">
      <alignment horizontal="center" readingOrder="0"/>
    </xf>
    <xf borderId="0" fillId="0" fontId="1" numFmtId="0" xfId="0" applyAlignment="1" applyFont="1">
      <alignment readingOrder="0"/>
    </xf>
    <xf borderId="0" fillId="2" fontId="22" numFmtId="0" xfId="0" applyAlignment="1" applyFont="1">
      <alignment horizontal="right" readingOrder="0" shrinkToFit="0" vertical="bottom" wrapText="0"/>
    </xf>
    <xf borderId="0" fillId="0" fontId="6" numFmtId="0" xfId="0" applyAlignment="1" applyFont="1">
      <alignment horizontal="right" readingOrder="0" shrinkToFit="0" vertical="bottom" wrapText="0"/>
    </xf>
    <xf borderId="25" fillId="23" fontId="1" numFmtId="165" xfId="0" applyAlignment="1" applyBorder="1" applyFont="1" applyNumberFormat="1">
      <alignment horizontal="center" vertical="bottom"/>
    </xf>
    <xf borderId="25" fillId="5" fontId="1" numFmtId="165" xfId="0" applyAlignment="1" applyBorder="1" applyFont="1" applyNumberFormat="1">
      <alignment horizontal="center" vertical="bottom"/>
    </xf>
    <xf borderId="25" fillId="6" fontId="1" numFmtId="165" xfId="0" applyAlignment="1" applyBorder="1" applyFont="1" applyNumberFormat="1">
      <alignment horizontal="center" vertical="bottom"/>
    </xf>
    <xf borderId="0" fillId="0" fontId="6" numFmtId="167" xfId="0" applyAlignment="1" applyFont="1" applyNumberFormat="1">
      <alignment horizontal="center" vertical="bottom"/>
    </xf>
    <xf borderId="0" fillId="0" fontId="7" numFmtId="0" xfId="0" applyAlignment="1" applyFont="1">
      <alignment horizontal="right" vertical="bottom"/>
    </xf>
    <xf borderId="0" fillId="0" fontId="7" numFmtId="3" xfId="0" applyFont="1" applyNumberFormat="1"/>
    <xf borderId="0" fillId="13" fontId="1" numFmtId="3" xfId="0" applyAlignment="1" applyFont="1" applyNumberFormat="1">
      <alignment horizontal="center" vertical="bottom"/>
    </xf>
    <xf borderId="0" fillId="0" fontId="22" numFmtId="0" xfId="0" applyAlignment="1" applyFont="1">
      <alignment horizontal="right" readingOrder="0" shrinkToFit="0" vertical="bottom" wrapText="0"/>
    </xf>
    <xf borderId="0" fillId="0" fontId="22" numFmtId="3" xfId="0" applyAlignment="1" applyFont="1" applyNumberFormat="1">
      <alignment horizontal="center" readingOrder="0"/>
    </xf>
    <xf borderId="0" fillId="2" fontId="22" numFmtId="3" xfId="0" applyAlignment="1" applyFont="1" applyNumberFormat="1">
      <alignment horizontal="center" readingOrder="0"/>
    </xf>
    <xf borderId="0" fillId="0" fontId="1" numFmtId="3" xfId="0" applyAlignment="1" applyFont="1" applyNumberFormat="1">
      <alignment horizontal="center" readingOrder="0" vertical="bottom"/>
    </xf>
    <xf borderId="0" fillId="0" fontId="1" numFmtId="167" xfId="0" applyAlignment="1" applyFont="1" applyNumberFormat="1">
      <alignment horizontal="center" vertical="bottom"/>
    </xf>
    <xf borderId="0" fillId="2" fontId="30" numFmtId="0" xfId="0" applyAlignment="1" applyFont="1">
      <alignment horizontal="center" readingOrder="0"/>
    </xf>
    <xf borderId="0" fillId="2" fontId="22" numFmtId="3" xfId="0" applyAlignment="1" applyFont="1" applyNumberFormat="1">
      <alignment horizontal="center" readingOrder="0" vertical="bottom"/>
    </xf>
    <xf borderId="0" fillId="0" fontId="7" numFmtId="167" xfId="0" applyAlignment="1" applyFont="1" applyNumberFormat="1">
      <alignment vertical="bottom"/>
    </xf>
    <xf borderId="0" fillId="2" fontId="26" numFmtId="3" xfId="0" applyAlignment="1" applyFont="1" applyNumberFormat="1">
      <alignment horizontal="center" readingOrder="0" vertical="bottom"/>
    </xf>
    <xf borderId="0" fillId="2" fontId="26" numFmtId="167" xfId="0" applyAlignment="1" applyFont="1" applyNumberFormat="1">
      <alignment horizontal="center" readingOrder="0" vertical="bottom"/>
    </xf>
    <xf borderId="0" fillId="24" fontId="1" numFmtId="167" xfId="0" applyAlignment="1" applyFont="1" applyNumberFormat="1">
      <alignment horizontal="center" vertical="bottom"/>
    </xf>
    <xf borderId="0" fillId="0" fontId="1" numFmtId="0" xfId="0" applyAlignment="1" applyFont="1">
      <alignment horizontal="right" vertical="bottom"/>
    </xf>
    <xf borderId="0" fillId="21" fontId="1" numFmtId="165" xfId="0" applyAlignment="1" applyFont="1" applyNumberFormat="1">
      <alignment horizontal="center" vertical="bottom"/>
    </xf>
    <xf borderId="0" fillId="0" fontId="1" numFmtId="0" xfId="0" applyAlignment="1" applyFont="1">
      <alignment horizontal="right"/>
    </xf>
    <xf borderId="0" fillId="2" fontId="26" numFmtId="0" xfId="0" applyAlignment="1" applyFont="1">
      <alignment horizontal="right"/>
    </xf>
    <xf borderId="0" fillId="0" fontId="26" numFmtId="0" xfId="0" applyAlignment="1" applyFont="1">
      <alignment horizontal="right"/>
    </xf>
    <xf borderId="25" fillId="0" fontId="1" numFmtId="165" xfId="0" applyAlignment="1" applyBorder="1" applyFont="1" applyNumberFormat="1">
      <alignment horizontal="center"/>
    </xf>
    <xf borderId="0" fillId="13" fontId="1" numFmtId="0" xfId="0" applyAlignment="1" applyFont="1">
      <alignment horizontal="center"/>
    </xf>
    <xf borderId="0" fillId="16" fontId="1" numFmtId="165" xfId="0" applyAlignment="1" applyFont="1" applyNumberFormat="1">
      <alignment horizontal="center" vertical="bottom"/>
    </xf>
    <xf borderId="0" fillId="22" fontId="1" numFmtId="165" xfId="0" applyAlignment="1" applyFont="1" applyNumberFormat="1">
      <alignment horizontal="center" vertical="bottom"/>
    </xf>
    <xf borderId="0" fillId="7" fontId="1" numFmtId="165" xfId="0" applyAlignment="1" applyFont="1" applyNumberFormat="1">
      <alignment horizontal="center" vertical="bottom"/>
    </xf>
    <xf borderId="0" fillId="0" fontId="6" numFmtId="165" xfId="0" applyAlignment="1" applyFont="1" applyNumberFormat="1">
      <alignment horizontal="center"/>
    </xf>
    <xf borderId="0" fillId="0" fontId="19" numFmtId="0" xfId="0" applyAlignment="1" applyFont="1">
      <alignment vertical="bottom"/>
    </xf>
    <xf borderId="0" fillId="0" fontId="19" numFmtId="3" xfId="0" applyAlignment="1" applyFont="1" applyNumberFormat="1">
      <alignment vertical="bottom"/>
    </xf>
    <xf borderId="24" fillId="2" fontId="22" numFmtId="165" xfId="0" applyAlignment="1" applyBorder="1" applyFont="1" applyNumberFormat="1">
      <alignment horizontal="center" readingOrder="0" vertical="bottom"/>
    </xf>
    <xf borderId="0" fillId="2" fontId="26" numFmtId="0" xfId="0" applyAlignment="1" applyFont="1">
      <alignment horizontal="right" vertical="bottom"/>
    </xf>
    <xf borderId="0" fillId="2" fontId="22" numFmtId="165" xfId="0" applyAlignment="1" applyFont="1" applyNumberFormat="1">
      <alignment horizontal="center" readingOrder="0" vertical="bottom"/>
    </xf>
    <xf borderId="25" fillId="16" fontId="1" numFmtId="165" xfId="0" applyAlignment="1" applyBorder="1" applyFont="1" applyNumberFormat="1">
      <alignment horizontal="center" vertical="bottom"/>
    </xf>
    <xf borderId="25" fillId="22" fontId="1" numFmtId="165" xfId="0" applyAlignment="1" applyBorder="1" applyFont="1" applyNumberFormat="1">
      <alignment horizontal="center" vertical="bottom"/>
    </xf>
    <xf borderId="25" fillId="7" fontId="1" numFmtId="165" xfId="0" applyAlignment="1" applyBorder="1" applyFont="1" applyNumberFormat="1">
      <alignment horizontal="center" vertical="bottom"/>
    </xf>
    <xf borderId="0" fillId="8" fontId="11" numFmtId="3" xfId="0" applyAlignment="1" applyFont="1" applyNumberFormat="1">
      <alignment horizontal="center" vertical="bottom"/>
    </xf>
    <xf borderId="0" fillId="0" fontId="6" numFmtId="0" xfId="0" applyAlignment="1" applyFont="1">
      <alignment readingOrder="0"/>
    </xf>
    <xf borderId="0" fillId="24" fontId="1" numFmtId="165" xfId="0" applyAlignment="1" applyFont="1" applyNumberFormat="1">
      <alignment horizontal="center" vertical="bottom"/>
    </xf>
    <xf borderId="0" fillId="0" fontId="1" numFmtId="168" xfId="0" applyAlignment="1" applyFont="1" applyNumberFormat="1">
      <alignment horizontal="center" vertical="bottom"/>
    </xf>
    <xf borderId="0" fillId="3" fontId="19" numFmtId="0" xfId="0" applyAlignment="1" applyFont="1">
      <alignment vertical="bottom"/>
    </xf>
    <xf borderId="25" fillId="0" fontId="1" numFmtId="164" xfId="0" applyAlignment="1" applyBorder="1" applyFont="1" applyNumberFormat="1">
      <alignment horizontal="center" vertical="bottom"/>
    </xf>
    <xf borderId="25" fillId="0" fontId="1" numFmtId="0" xfId="0" applyAlignment="1" applyBorder="1" applyFont="1">
      <alignment horizontal="center" readingOrder="0" vertical="bottom"/>
    </xf>
    <xf borderId="25" fillId="22" fontId="1" numFmtId="164" xfId="0" applyAlignment="1" applyBorder="1" applyFont="1" applyNumberFormat="1">
      <alignment horizontal="center" vertical="bottom"/>
    </xf>
    <xf borderId="25" fillId="7" fontId="1" numFmtId="164" xfId="0" applyAlignment="1" applyBorder="1" applyFont="1" applyNumberFormat="1">
      <alignment horizontal="center" vertical="bottom"/>
    </xf>
    <xf borderId="0" fillId="8" fontId="11" numFmtId="0" xfId="0" applyAlignment="1" applyFont="1">
      <alignment horizontal="center" vertical="bottom"/>
    </xf>
    <xf borderId="0" fillId="0" fontId="6" numFmtId="0" xfId="0" applyAlignment="1" applyFont="1">
      <alignment readingOrder="0" vertical="bottom"/>
    </xf>
    <xf borderId="0" fillId="0" fontId="6" numFmtId="0" xfId="0" applyAlignment="1" applyFont="1">
      <alignment horizontal="center" readingOrder="0"/>
    </xf>
    <xf borderId="0" fillId="24" fontId="1" numFmtId="164" xfId="0" applyAlignment="1" applyFont="1" applyNumberFormat="1">
      <alignment horizontal="center" vertical="bottom"/>
    </xf>
    <xf borderId="0" fillId="0" fontId="1" numFmtId="167" xfId="0" applyAlignment="1" applyFont="1" applyNumberFormat="1">
      <alignment horizontal="center" readingOrder="0" vertical="bottom"/>
    </xf>
    <xf borderId="0" fillId="0" fontId="1" numFmtId="0" xfId="0" applyAlignment="1" applyFont="1">
      <alignment readingOrder="0" vertical="bottom"/>
    </xf>
    <xf borderId="0" fillId="0" fontId="6" numFmtId="0" xfId="0" applyAlignment="1" applyFont="1">
      <alignment horizontal="center" vertical="bottom"/>
    </xf>
    <xf borderId="0" fillId="2" fontId="26" numFmtId="0" xfId="0" applyAlignment="1" applyFont="1">
      <alignment horizontal="center" readingOrder="0" vertical="bottom"/>
    </xf>
    <xf borderId="0" fillId="0" fontId="1" numFmtId="3" xfId="0" applyAlignment="1" applyFont="1" applyNumberFormat="1">
      <alignment readingOrder="0" vertical="bottom"/>
    </xf>
    <xf borderId="0" fillId="0" fontId="19" numFmtId="0" xfId="0" applyFont="1"/>
    <xf borderId="0" fillId="3" fontId="19" numFmtId="0" xfId="0" applyAlignment="1" applyFont="1">
      <alignment horizontal="left" readingOrder="0"/>
    </xf>
    <xf borderId="0" fillId="25" fontId="3" numFmtId="0" xfId="0" applyAlignment="1" applyFill="1" applyFont="1">
      <alignment horizontal="center" readingOrder="0"/>
    </xf>
    <xf borderId="0" fillId="0" fontId="1" numFmtId="3" xfId="0" applyAlignment="1" applyFont="1" applyNumberFormat="1">
      <alignment readingOrder="0" vertical="center"/>
    </xf>
    <xf borderId="0" fillId="2" fontId="8" numFmtId="0" xfId="0" applyAlignment="1" applyFont="1">
      <alignment horizontal="right" readingOrder="0" vertical="bottom"/>
    </xf>
    <xf borderId="0" fillId="24" fontId="1" numFmtId="3" xfId="0" applyAlignment="1" applyFont="1" applyNumberFormat="1">
      <alignment horizontal="center" vertical="bottom"/>
    </xf>
    <xf borderId="0" fillId="25" fontId="1" numFmtId="164" xfId="0" applyAlignment="1" applyFont="1" applyNumberFormat="1">
      <alignment horizontal="center" readingOrder="0" vertical="bottom"/>
    </xf>
    <xf borderId="0" fillId="0" fontId="6" numFmtId="3" xfId="0" applyAlignment="1" applyFont="1" applyNumberFormat="1">
      <alignment horizontal="center" vertical="bottom"/>
    </xf>
    <xf borderId="24" fillId="2" fontId="22" numFmtId="165" xfId="0" applyAlignment="1" applyBorder="1" applyFont="1" applyNumberFormat="1">
      <alignment horizontal="center" vertical="bottom"/>
    </xf>
    <xf borderId="0" fillId="2" fontId="22" numFmtId="165" xfId="0" applyAlignment="1" applyFont="1" applyNumberFormat="1">
      <alignment horizontal="center" vertical="bottom"/>
    </xf>
    <xf borderId="25" fillId="0" fontId="1" numFmtId="165" xfId="0" applyAlignment="1" applyBorder="1" applyFont="1" applyNumberFormat="1">
      <alignment horizontal="center" readingOrder="0" vertical="bottom"/>
    </xf>
    <xf borderId="0" fillId="5" fontId="1" numFmtId="0" xfId="0" applyAlignment="1" applyFont="1">
      <alignment horizontal="center" readingOrder="0"/>
    </xf>
    <xf borderId="0" fillId="6" fontId="1" numFmtId="0" xfId="0" applyAlignment="1" applyFont="1">
      <alignment horizontal="center" readingOrder="0"/>
    </xf>
    <xf borderId="0" fillId="26" fontId="1" numFmtId="164" xfId="0" applyAlignment="1" applyFill="1" applyFont="1" applyNumberFormat="1">
      <alignment horizontal="center" readingOrder="0"/>
    </xf>
    <xf borderId="0" fillId="3" fontId="31" numFmtId="0" xfId="0" applyAlignment="1" applyFont="1">
      <alignment readingOrder="0"/>
    </xf>
    <xf borderId="0" fillId="3" fontId="32" numFmtId="0" xfId="0" applyAlignment="1" applyFont="1">
      <alignment readingOrder="0"/>
    </xf>
    <xf borderId="0" fillId="2" fontId="30" numFmtId="3" xfId="0" applyAlignment="1" applyFont="1" applyNumberFormat="1">
      <alignment horizontal="right" readingOrder="0" vertical="bottom"/>
    </xf>
    <xf borderId="0" fillId="2" fontId="30" numFmtId="3" xfId="0" applyAlignment="1" applyFont="1" applyNumberFormat="1">
      <alignment horizontal="center" readingOrder="0" vertical="bottom"/>
    </xf>
    <xf borderId="0" fillId="0" fontId="33" numFmtId="3" xfId="0" applyAlignment="1" applyFont="1" applyNumberFormat="1">
      <alignment horizontal="right" readingOrder="0" vertical="bottom"/>
    </xf>
    <xf borderId="0" fillId="6" fontId="34" numFmtId="3" xfId="0" applyAlignment="1" applyFont="1" applyNumberFormat="1">
      <alignment horizontal="center" readingOrder="0" vertical="bottom"/>
    </xf>
    <xf borderId="0" fillId="0" fontId="34" numFmtId="3" xfId="0" applyAlignment="1" applyFont="1" applyNumberFormat="1">
      <alignment horizontal="center" readingOrder="0" vertical="bottom"/>
    </xf>
    <xf borderId="0" fillId="24" fontId="34" numFmtId="3" xfId="0" applyAlignment="1" applyFont="1" applyNumberFormat="1">
      <alignment horizontal="center" readingOrder="0" vertical="bottom"/>
    </xf>
    <xf borderId="0" fillId="0" fontId="33" numFmtId="3" xfId="0" applyAlignment="1" applyFont="1" applyNumberFormat="1">
      <alignment horizontal="center" readingOrder="0" vertical="bottom"/>
    </xf>
    <xf borderId="0" fillId="0" fontId="6" numFmtId="0" xfId="0" applyAlignment="1" applyFont="1">
      <alignment horizontal="center" readingOrder="0"/>
    </xf>
    <xf borderId="0" fillId="13" fontId="34" numFmtId="3" xfId="0" applyAlignment="1" applyFont="1" applyNumberFormat="1">
      <alignment horizontal="center" readingOrder="0" vertical="bottom"/>
    </xf>
    <xf borderId="0" fillId="26" fontId="34" numFmtId="3" xfId="0" applyAlignment="1" applyFont="1" applyNumberFormat="1">
      <alignment horizontal="center" readingOrder="0" vertical="bottom"/>
    </xf>
    <xf borderId="0" fillId="21" fontId="34" numFmtId="3" xfId="0" applyAlignment="1" applyFont="1" applyNumberFormat="1">
      <alignment horizontal="center" readingOrder="0" vertical="bottom"/>
    </xf>
    <xf borderId="24" fillId="2" fontId="30" numFmtId="3" xfId="0" applyAlignment="1" applyBorder="1" applyFont="1" applyNumberFormat="1">
      <alignment horizontal="center" readingOrder="0" vertical="bottom"/>
    </xf>
    <xf borderId="24" fillId="2" fontId="22" numFmtId="3" xfId="0" applyAlignment="1" applyBorder="1" applyFont="1" applyNumberFormat="1">
      <alignment horizontal="center" readingOrder="0"/>
    </xf>
    <xf borderId="25" fillId="21" fontId="34" numFmtId="3" xfId="0" applyAlignment="1" applyBorder="1" applyFont="1" applyNumberFormat="1">
      <alignment horizontal="center" readingOrder="0" vertical="bottom"/>
    </xf>
    <xf borderId="25" fillId="0" fontId="1" numFmtId="0" xfId="0" applyAlignment="1" applyBorder="1" applyFont="1">
      <alignment horizontal="center" readingOrder="0"/>
    </xf>
    <xf borderId="25" fillId="0" fontId="34" numFmtId="3" xfId="0" applyAlignment="1" applyBorder="1" applyFont="1" applyNumberFormat="1">
      <alignment horizontal="center" readingOrder="0" vertical="bottom"/>
    </xf>
    <xf borderId="0" fillId="8" fontId="35" numFmtId="4" xfId="0" applyAlignment="1" applyFont="1" applyNumberFormat="1">
      <alignment horizontal="center" readingOrder="0" vertical="bottom"/>
    </xf>
    <xf borderId="0" fillId="0" fontId="12" numFmtId="3" xfId="0" applyAlignment="1" applyFont="1" applyNumberFormat="1">
      <alignment horizontal="center" readingOrder="0" vertical="bottom"/>
    </xf>
    <xf borderId="0" fillId="0" fontId="34" numFmtId="3" xfId="0" applyAlignment="1" applyFont="1" applyNumberFormat="1">
      <alignment horizontal="right" readingOrder="0" vertical="bottom"/>
    </xf>
    <xf borderId="0" fillId="13" fontId="1" numFmtId="0" xfId="0" applyAlignment="1" applyFont="1">
      <alignment horizontal="center" readingOrder="0"/>
    </xf>
    <xf borderId="0" fillId="18" fontId="1" numFmtId="0" xfId="0" applyAlignment="1" applyFont="1">
      <alignment horizontal="center" readingOrder="0"/>
    </xf>
    <xf borderId="0" fillId="2" fontId="26" numFmtId="3" xfId="0" applyAlignment="1" applyFont="1" applyNumberFormat="1">
      <alignment horizontal="center" readingOrder="0"/>
    </xf>
    <xf borderId="0" fillId="18" fontId="1" numFmtId="3" xfId="0" applyAlignment="1" applyFont="1" applyNumberFormat="1">
      <alignment horizontal="center" vertical="bottom"/>
    </xf>
    <xf borderId="0" fillId="8" fontId="1" numFmtId="167" xfId="0" applyAlignment="1" applyFont="1" applyNumberFormat="1">
      <alignment horizontal="center" vertical="bottom"/>
    </xf>
    <xf borderId="0" fillId="21" fontId="1" numFmtId="164" xfId="0" applyAlignment="1" applyFont="1" applyNumberFormat="1">
      <alignment horizontal="center"/>
    </xf>
    <xf borderId="0" fillId="27" fontId="11" numFmtId="165" xfId="0" applyAlignment="1" applyFill="1" applyFont="1" applyNumberFormat="1">
      <alignment horizontal="center" vertical="bottom"/>
    </xf>
    <xf borderId="0" fillId="28" fontId="21" numFmtId="0" xfId="0" applyAlignment="1" applyFill="1" applyFont="1">
      <alignment horizontal="center" readingOrder="0"/>
    </xf>
    <xf borderId="0" fillId="29" fontId="22" numFmtId="0" xfId="0" applyAlignment="1" applyFill="1" applyFont="1">
      <alignment horizontal="center" readingOrder="0"/>
    </xf>
    <xf borderId="0" fillId="30" fontId="21" numFmtId="0" xfId="0" applyAlignment="1" applyFill="1" applyFont="1">
      <alignment horizontal="center" readingOrder="0"/>
    </xf>
    <xf borderId="0" fillId="30" fontId="13" numFmtId="0" xfId="0" applyAlignment="1" applyFont="1">
      <alignment horizontal="center" readingOrder="0"/>
    </xf>
    <xf borderId="0" fillId="0" fontId="1" numFmtId="164" xfId="0" applyAlignment="1" applyFont="1" applyNumberFormat="1">
      <alignment horizontal="center"/>
    </xf>
    <xf borderId="0" fillId="0" fontId="7" numFmtId="0" xfId="0" applyAlignment="1" applyFont="1">
      <alignment horizontal="center" vertical="bottom"/>
    </xf>
    <xf borderId="0" fillId="12" fontId="1" numFmtId="165" xfId="0" applyAlignment="1" applyFont="1" applyNumberFormat="1">
      <alignment horizontal="center" vertical="bottom"/>
    </xf>
    <xf borderId="0" fillId="31" fontId="1" numFmtId="165" xfId="0" applyAlignment="1" applyFill="1" applyFont="1" applyNumberFormat="1">
      <alignment horizontal="center" vertical="bottom"/>
    </xf>
    <xf borderId="0" fillId="4" fontId="1" numFmtId="165" xfId="0" applyAlignment="1" applyFont="1" applyNumberFormat="1">
      <alignment horizontal="center" vertical="bottom"/>
    </xf>
    <xf borderId="0" fillId="10" fontId="1" numFmtId="165" xfId="0" applyAlignment="1" applyFont="1" applyNumberFormat="1">
      <alignment horizontal="center" vertical="bottom"/>
    </xf>
    <xf borderId="0" fillId="2" fontId="30" numFmtId="0" xfId="0" applyAlignment="1" applyFont="1">
      <alignment horizontal="right" vertical="bottom"/>
    </xf>
    <xf borderId="0" fillId="2" fontId="30" numFmtId="165" xfId="0" applyAlignment="1" applyFont="1" applyNumberFormat="1">
      <alignment horizontal="center" readingOrder="0" vertical="bottom"/>
    </xf>
    <xf borderId="0" fillId="0" fontId="1" numFmtId="165" xfId="0" applyAlignment="1" applyFont="1" applyNumberFormat="1">
      <alignment horizontal="center" readingOrder="0" vertical="bottom"/>
    </xf>
    <xf borderId="0" fillId="8" fontId="11" numFmtId="165" xfId="0" applyAlignment="1" applyFont="1" applyNumberFormat="1">
      <alignment horizontal="center" vertical="bottom"/>
    </xf>
    <xf borderId="0" fillId="0" fontId="7" numFmtId="165" xfId="0" applyAlignment="1" applyFont="1" applyNumberFormat="1">
      <alignment horizontal="center" vertical="bottom"/>
    </xf>
    <xf borderId="25" fillId="7" fontId="1" numFmtId="3" xfId="0" applyAlignment="1" applyBorder="1" applyFont="1" applyNumberFormat="1">
      <alignment horizontal="center" vertical="bottom"/>
    </xf>
    <xf borderId="0" fillId="0" fontId="1" numFmtId="169" xfId="0" applyAlignment="1" applyFont="1" applyNumberFormat="1">
      <alignment horizontal="center" readingOrder="0" vertical="bottom"/>
    </xf>
    <xf borderId="0" fillId="0" fontId="6" numFmtId="0" xfId="0" applyAlignment="1" applyFont="1">
      <alignment horizontal="center"/>
    </xf>
    <xf borderId="0" fillId="10" fontId="1" numFmtId="3" xfId="0" applyAlignment="1" applyFont="1" applyNumberFormat="1">
      <alignment horizontal="center" vertical="bottom"/>
    </xf>
    <xf borderId="0" fillId="0" fontId="22" numFmtId="0" xfId="0" applyAlignment="1" applyFont="1">
      <alignment horizontal="right" readingOrder="0"/>
    </xf>
    <xf borderId="0" fillId="0" fontId="22" numFmtId="0" xfId="0" applyAlignment="1" applyFont="1">
      <alignment horizontal="center" readingOrder="0"/>
    </xf>
    <xf borderId="0" fillId="2" fontId="22" numFmtId="0" xfId="0" applyFont="1"/>
    <xf borderId="25" fillId="12" fontId="1" numFmtId="164" xfId="0" applyAlignment="1" applyBorder="1" applyFont="1" applyNumberFormat="1">
      <alignment horizontal="center" vertical="bottom"/>
    </xf>
    <xf borderId="25" fillId="31" fontId="1" numFmtId="164" xfId="0" applyAlignment="1" applyBorder="1" applyFont="1" applyNumberFormat="1">
      <alignment horizontal="center" vertical="bottom"/>
    </xf>
    <xf borderId="25" fillId="24" fontId="1" numFmtId="164" xfId="0" applyAlignment="1" applyBorder="1" applyFont="1" applyNumberFormat="1">
      <alignment horizontal="center" vertical="bottom"/>
    </xf>
    <xf borderId="25" fillId="4" fontId="1" numFmtId="164" xfId="0" applyAlignment="1" applyBorder="1" applyFont="1" applyNumberFormat="1">
      <alignment horizontal="center" vertical="bottom"/>
    </xf>
    <xf borderId="25" fillId="10" fontId="1" numFmtId="164" xfId="0" applyAlignment="1" applyBorder="1" applyFont="1" applyNumberFormat="1">
      <alignment horizontal="center" vertical="bottom"/>
    </xf>
    <xf borderId="0" fillId="0" fontId="1" numFmtId="9" xfId="0" applyAlignment="1" applyFont="1" applyNumberFormat="1">
      <alignment horizontal="right" vertical="bottom"/>
    </xf>
    <xf borderId="0" fillId="3" fontId="36" numFmtId="0" xfId="0" applyAlignment="1" applyFont="1">
      <alignment horizontal="center"/>
    </xf>
    <xf borderId="0" fillId="0" fontId="7" numFmtId="0" xfId="0" applyAlignment="1" applyFont="1">
      <alignment horizontal="center" readingOrder="0" vertical="bottom"/>
    </xf>
    <xf borderId="0" fillId="8" fontId="35" numFmtId="165" xfId="0" applyAlignment="1" applyFont="1" applyNumberFormat="1">
      <alignment horizontal="center"/>
    </xf>
    <xf borderId="0" fillId="0" fontId="7" numFmtId="166" xfId="0" applyAlignment="1" applyFont="1" applyNumberFormat="1">
      <alignment horizontal="center" vertical="bottom"/>
    </xf>
    <xf borderId="0" fillId="0" fontId="7" numFmtId="3" xfId="0" applyAlignment="1" applyFont="1" applyNumberFormat="1">
      <alignment horizontal="center" vertical="bottom"/>
    </xf>
    <xf borderId="0" fillId="0" fontId="7" numFmtId="170" xfId="0" applyAlignment="1" applyFont="1" applyNumberFormat="1">
      <alignment horizontal="center" vertical="bottom"/>
    </xf>
    <xf borderId="0" fillId="0" fontId="7" numFmtId="10" xfId="0" applyAlignment="1" applyFont="1" applyNumberFormat="1">
      <alignment horizontal="center" vertical="bottom"/>
    </xf>
    <xf borderId="0" fillId="2" fontId="2" numFmtId="0" xfId="0" applyAlignment="1" applyFont="1">
      <alignment horizontal="right" vertical="bottom"/>
    </xf>
    <xf borderId="24" fillId="2" fontId="2" numFmtId="0" xfId="0" applyAlignment="1" applyBorder="1" applyFont="1">
      <alignment horizontal="center" readingOrder="0" shrinkToFit="0" vertical="bottom" wrapText="0"/>
    </xf>
    <xf borderId="0" fillId="8" fontId="11" numFmtId="10" xfId="0" applyAlignment="1" applyFont="1" applyNumberFormat="1">
      <alignment horizontal="center" vertical="bottom"/>
    </xf>
    <xf borderId="0" fillId="2" fontId="37" numFmtId="0" xfId="0" applyAlignment="1" applyFont="1">
      <alignment horizontal="center"/>
    </xf>
    <xf borderId="0" fillId="2" fontId="38" numFmtId="0" xfId="0" applyAlignment="1" applyFont="1">
      <alignment horizontal="center" vertical="bottom"/>
    </xf>
    <xf borderId="0" fillId="2" fontId="2" numFmtId="3" xfId="0" applyAlignment="1" applyFont="1" applyNumberFormat="1">
      <alignment horizontal="center" vertical="bottom"/>
    </xf>
    <xf borderId="0" fillId="11" fontId="21" numFmtId="0" xfId="0" applyAlignment="1" applyFont="1">
      <alignment horizontal="center" readingOrder="0"/>
    </xf>
    <xf borderId="33" fillId="2" fontId="2" numFmtId="0" xfId="0" applyAlignment="1" applyBorder="1" applyFont="1">
      <alignment horizontal="left" readingOrder="0" shrinkToFit="0" wrapText="1"/>
    </xf>
    <xf borderId="34" fillId="0" fontId="17" numFmtId="0" xfId="0" applyBorder="1" applyFont="1"/>
    <xf borderId="0" fillId="29" fontId="21" numFmtId="0" xfId="0" applyAlignment="1" applyFont="1">
      <alignment horizontal="center" readingOrder="0"/>
    </xf>
    <xf borderId="0" fillId="0" fontId="21" numFmtId="0" xfId="0" applyAlignment="1" applyFont="1">
      <alignment horizontal="center" readingOrder="0"/>
    </xf>
    <xf borderId="0" fillId="12" fontId="1" numFmtId="164" xfId="0" applyAlignment="1" applyFont="1" applyNumberFormat="1">
      <alignment horizontal="center"/>
    </xf>
    <xf borderId="0" fillId="31" fontId="0" numFmtId="164" xfId="0" applyAlignment="1" applyFont="1" applyNumberFormat="1">
      <alignment horizontal="center"/>
    </xf>
    <xf borderId="0" fillId="24" fontId="0" numFmtId="164" xfId="0" applyAlignment="1" applyFont="1" applyNumberFormat="1">
      <alignment horizontal="center"/>
    </xf>
    <xf borderId="0" fillId="4" fontId="0" numFmtId="164" xfId="0" applyAlignment="1" applyFont="1" applyNumberFormat="1">
      <alignment horizontal="center"/>
    </xf>
    <xf borderId="0" fillId="10" fontId="0" numFmtId="164" xfId="0" applyAlignment="1" applyFont="1" applyNumberFormat="1">
      <alignment horizontal="center"/>
    </xf>
    <xf borderId="25" fillId="12" fontId="1" numFmtId="164" xfId="0" applyAlignment="1" applyBorder="1" applyFont="1" applyNumberFormat="1">
      <alignment horizontal="center"/>
    </xf>
    <xf borderId="25" fillId="31" fontId="1" numFmtId="164" xfId="0" applyAlignment="1" applyBorder="1" applyFont="1" applyNumberFormat="1">
      <alignment horizontal="center"/>
    </xf>
    <xf borderId="25" fillId="24" fontId="1" numFmtId="164" xfId="0" applyAlignment="1" applyBorder="1" applyFont="1" applyNumberFormat="1">
      <alignment horizontal="center"/>
    </xf>
    <xf borderId="25" fillId="4" fontId="1" numFmtId="164" xfId="0" applyAlignment="1" applyBorder="1" applyFont="1" applyNumberFormat="1">
      <alignment horizontal="center"/>
    </xf>
    <xf borderId="0" fillId="0" fontId="1" numFmtId="10" xfId="0" applyAlignment="1" applyFont="1" applyNumberFormat="1">
      <alignment horizontal="right" readingOrder="0"/>
    </xf>
    <xf borderId="0" fillId="0" fontId="34" numFmtId="0" xfId="0" applyAlignment="1" applyFont="1">
      <alignment horizontal="center"/>
    </xf>
    <xf borderId="0" fillId="3" fontId="0" numFmtId="0" xfId="0" applyAlignment="1" applyFont="1">
      <alignment horizontal="center"/>
    </xf>
    <xf borderId="0" fillId="0" fontId="1" numFmtId="9" xfId="0" applyAlignment="1" applyFont="1" applyNumberFormat="1">
      <alignment horizontal="right" readingOrder="0"/>
    </xf>
    <xf borderId="0" fillId="8" fontId="11" numFmtId="164" xfId="0" applyAlignment="1" applyFont="1" applyNumberFormat="1">
      <alignment horizontal="center" readingOrder="0"/>
    </xf>
    <xf borderId="0" fillId="32" fontId="1" numFmtId="0" xfId="0" applyAlignment="1" applyFill="1" applyFont="1">
      <alignment horizontal="center" readingOrder="0"/>
    </xf>
    <xf borderId="0" fillId="0" fontId="1" numFmtId="9" xfId="0" applyAlignment="1" applyFont="1" applyNumberFormat="1">
      <alignment readingOrder="0"/>
    </xf>
    <xf borderId="35" fillId="2" fontId="2" numFmtId="0" xfId="0" applyAlignment="1" applyBorder="1" applyFont="1">
      <alignment horizontal="left" readingOrder="0" shrinkToFit="0" wrapText="1"/>
    </xf>
    <xf borderId="0" fillId="10" fontId="1" numFmtId="0" xfId="0" applyAlignment="1" applyFont="1">
      <alignment horizontal="center" readingOrder="0"/>
    </xf>
    <xf borderId="0" fillId="22" fontId="1" numFmtId="0" xfId="0" applyAlignment="1" applyFont="1">
      <alignment horizontal="center" readingOrder="0"/>
    </xf>
    <xf borderId="0" fillId="4" fontId="1" numFmtId="0" xfId="0" applyAlignment="1" applyFont="1">
      <alignment horizontal="center" readingOrder="0"/>
    </xf>
    <xf borderId="0" fillId="24" fontId="1" numFmtId="0" xfId="0" applyAlignment="1" applyFont="1">
      <alignment horizontal="center" readingOrder="0"/>
    </xf>
    <xf borderId="0" fillId="33" fontId="1" numFmtId="0" xfId="0" applyAlignment="1" applyFill="1" applyFont="1">
      <alignment horizontal="center" readingOrder="0"/>
    </xf>
    <xf borderId="0" fillId="17" fontId="1" numFmtId="0" xfId="0" applyAlignment="1" applyFont="1">
      <alignment horizontal="center" readingOrder="0"/>
    </xf>
    <xf borderId="0" fillId="3" fontId="39" numFmtId="0" xfId="0" applyAlignment="1" applyFont="1">
      <alignment readingOrder="0"/>
    </xf>
    <xf borderId="0" fillId="0" fontId="40" numFmtId="0" xfId="0" applyAlignment="1" applyFont="1">
      <alignment horizontal="right" readingOrder="0"/>
    </xf>
    <xf borderId="0" fillId="17" fontId="1" numFmtId="0" xfId="0" applyAlignment="1" applyFont="1">
      <alignment horizontal="center"/>
    </xf>
    <xf borderId="0" fillId="4" fontId="1" numFmtId="0" xfId="0" applyAlignment="1" applyFont="1">
      <alignment horizontal="center"/>
    </xf>
    <xf borderId="0" fillId="12" fontId="6" numFmtId="0" xfId="0" applyAlignment="1" applyFont="1">
      <alignment horizontal="center"/>
    </xf>
    <xf borderId="0" fillId="2" fontId="30" numFmtId="0" xfId="0" applyAlignment="1" applyFont="1">
      <alignment horizontal="right" readingOrder="0"/>
    </xf>
    <xf borderId="0" fillId="2" fontId="41" numFmtId="0" xfId="0" applyAlignment="1" applyFont="1">
      <alignment horizontal="center" readingOrder="0"/>
    </xf>
    <xf borderId="0" fillId="3" fontId="12" numFmtId="0" xfId="0" applyAlignment="1" applyFont="1">
      <alignment horizontal="center" readingOrder="0"/>
    </xf>
    <xf borderId="0" fillId="0" fontId="42" numFmtId="0" xfId="0" applyAlignment="1" applyFont="1">
      <alignment horizontal="right" readingOrder="0"/>
    </xf>
    <xf borderId="0" fillId="12" fontId="1" numFmtId="0" xfId="0" applyAlignment="1" applyFont="1">
      <alignment horizontal="center"/>
    </xf>
    <xf borderId="0" fillId="33" fontId="1" numFmtId="0" xfId="0" applyAlignment="1" applyFont="1">
      <alignment horizontal="center"/>
    </xf>
    <xf borderId="0" fillId="19" fontId="1" numFmtId="0" xfId="0" applyAlignment="1" applyFont="1">
      <alignment horizontal="center"/>
    </xf>
    <xf borderId="0" fillId="2" fontId="41" numFmtId="0" xfId="0" applyAlignment="1" applyFont="1">
      <alignment horizontal="center" readingOrder="0" shrinkToFit="0" vertical="bottom" wrapText="0"/>
    </xf>
    <xf borderId="0" fillId="2" fontId="41" numFmtId="0" xfId="0" applyAlignment="1" applyFont="1">
      <alignment horizontal="center" readingOrder="0" vertical="bottom"/>
    </xf>
    <xf borderId="0" fillId="0" fontId="12" numFmtId="0" xfId="0" applyAlignment="1" applyFont="1">
      <alignment horizontal="center" readingOrder="0" shrinkToFit="0" vertical="bottom" wrapText="0"/>
    </xf>
    <xf borderId="0" fillId="0" fontId="33" numFmtId="0" xfId="0" applyAlignment="1" applyFont="1">
      <alignment horizontal="right" vertical="bottom"/>
    </xf>
    <xf borderId="0" fillId="24" fontId="1" numFmtId="0" xfId="0" applyAlignment="1" applyFont="1">
      <alignment horizontal="center"/>
    </xf>
    <xf borderId="0" fillId="8" fontId="11" numFmtId="0" xfId="0" applyAlignment="1" applyFont="1">
      <alignment horizontal="center"/>
    </xf>
    <xf borderId="0" fillId="3" fontId="43" numFmtId="0" xfId="0" applyAlignment="1" applyFont="1">
      <alignment horizontal="left" readingOrder="0"/>
    </xf>
    <xf borderId="0" fillId="2" fontId="2" numFmtId="0" xfId="0" applyAlignment="1" applyFont="1">
      <alignment horizontal="left" readingOrder="0"/>
    </xf>
    <xf borderId="0" fillId="0" fontId="43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4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895350</xdr:colOff>
      <xdr:row>49</xdr:row>
      <xdr:rowOff>85725</xdr:rowOff>
    </xdr:from>
    <xdr:ext cx="3086100" cy="215265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12</xdr:col>
      <xdr:colOff>0</xdr:colOff>
      <xdr:row>1</xdr:row>
      <xdr:rowOff>0</xdr:rowOff>
    </xdr:from>
    <xdr:ext cx="1743075" cy="3086100"/>
    <xdr:pic>
      <xdr:nvPicPr>
        <xdr:cNvPr id="0" name="image3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40</xdr:row>
      <xdr:rowOff>0</xdr:rowOff>
    </xdr:from>
    <xdr:ext cx="5514975" cy="1933575"/>
    <xdr:pic>
      <xdr:nvPicPr>
        <xdr:cNvPr id="0" name="image4.png" title="Imagen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0</xdr:colOff>
      <xdr:row>27</xdr:row>
      <xdr:rowOff>0</xdr:rowOff>
    </xdr:from>
    <xdr:ext cx="5400675" cy="2857500"/>
    <xdr:pic>
      <xdr:nvPicPr>
        <xdr:cNvPr id="0" name="image2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31.29"/>
    <col customWidth="1" min="3" max="3" width="30.86"/>
  </cols>
  <sheetData>
    <row r="1">
      <c r="A1" s="1" t="s">
        <v>0</v>
      </c>
    </row>
    <row r="2">
      <c r="A2" s="1"/>
      <c r="B2" s="1"/>
      <c r="C2" s="1"/>
      <c r="D2" s="1"/>
      <c r="E2" s="1"/>
      <c r="F2" s="1"/>
      <c r="G2" s="1"/>
      <c r="H2" s="1"/>
    </row>
    <row r="3">
      <c r="A3" s="2" t="s">
        <v>1</v>
      </c>
      <c r="C3" s="3">
        <v>50000.0</v>
      </c>
      <c r="D3" s="4" t="s">
        <v>2</v>
      </c>
      <c r="P3" s="5"/>
      <c r="Q3" s="6"/>
      <c r="R3" s="6"/>
      <c r="S3" s="6"/>
      <c r="T3" s="6"/>
      <c r="U3" s="6"/>
    </row>
    <row r="4">
      <c r="A4" s="2" t="s">
        <v>3</v>
      </c>
      <c r="C4" s="7">
        <v>0.5</v>
      </c>
      <c r="D4" s="1" t="s">
        <v>4</v>
      </c>
      <c r="O4" s="8" t="s">
        <v>5</v>
      </c>
      <c r="P4" s="9" t="s">
        <v>6</v>
      </c>
      <c r="Q4" s="10" t="s">
        <v>7</v>
      </c>
      <c r="R4" s="9" t="s">
        <v>6</v>
      </c>
      <c r="S4" s="10" t="s">
        <v>8</v>
      </c>
      <c r="T4" s="9" t="s">
        <v>6</v>
      </c>
      <c r="U4" s="5"/>
      <c r="V4" s="6"/>
    </row>
    <row r="5">
      <c r="A5" s="2" t="s">
        <v>9</v>
      </c>
      <c r="C5" s="11">
        <v>70.0</v>
      </c>
      <c r="D5" s="12">
        <v>1.0</v>
      </c>
      <c r="O5" s="13"/>
      <c r="P5" s="14" t="s">
        <v>10</v>
      </c>
      <c r="Q5" s="15"/>
      <c r="R5" s="16" t="s">
        <v>11</v>
      </c>
      <c r="S5" s="17"/>
      <c r="T5" s="16" t="s">
        <v>12</v>
      </c>
      <c r="U5" s="5"/>
      <c r="V5" s="6"/>
    </row>
    <row r="6">
      <c r="A6" s="2" t="s">
        <v>13</v>
      </c>
      <c r="C6" s="18">
        <v>10000.0</v>
      </c>
      <c r="Q6" s="19"/>
      <c r="R6" s="14" t="s">
        <v>14</v>
      </c>
      <c r="S6" s="19"/>
      <c r="T6" s="14" t="s">
        <v>14</v>
      </c>
      <c r="U6" s="6"/>
      <c r="V6" s="6"/>
    </row>
    <row r="7">
      <c r="A7" s="2" t="s">
        <v>15</v>
      </c>
      <c r="C7" s="20">
        <v>500000.0</v>
      </c>
      <c r="U7" s="6"/>
      <c r="V7" s="6"/>
    </row>
    <row r="8">
      <c r="A8" s="2" t="s">
        <v>16</v>
      </c>
      <c r="C8" s="21">
        <v>10000.0</v>
      </c>
      <c r="U8" s="5"/>
      <c r="V8" s="6"/>
    </row>
    <row r="9">
      <c r="A9" s="2" t="s">
        <v>17</v>
      </c>
      <c r="C9" s="12" t="s">
        <v>18</v>
      </c>
      <c r="P9" s="5"/>
      <c r="Q9" s="6"/>
      <c r="R9" s="6"/>
      <c r="S9" s="6"/>
      <c r="T9" s="6"/>
      <c r="U9" s="6"/>
      <c r="V9" s="6"/>
    </row>
    <row r="10">
      <c r="A10" s="2" t="s">
        <v>19</v>
      </c>
      <c r="C10" s="12">
        <v>5.0</v>
      </c>
      <c r="D10" s="1" t="s">
        <v>20</v>
      </c>
      <c r="F10" s="12" t="s">
        <v>21</v>
      </c>
      <c r="G10" s="22"/>
      <c r="H10" s="23">
        <v>15.0</v>
      </c>
      <c r="P10" s="5"/>
      <c r="Q10" s="6"/>
      <c r="R10" s="6"/>
      <c r="S10" s="6"/>
      <c r="T10" s="6"/>
      <c r="U10" s="6"/>
      <c r="V10" s="6"/>
    </row>
    <row r="11">
      <c r="A11" s="2" t="s">
        <v>22</v>
      </c>
      <c r="C11" s="12">
        <v>10.0</v>
      </c>
      <c r="D11" s="1" t="s">
        <v>20</v>
      </c>
      <c r="P11" s="5"/>
      <c r="Q11" s="6"/>
      <c r="R11" s="6"/>
      <c r="S11" s="6"/>
      <c r="T11" s="6"/>
      <c r="U11" s="6"/>
      <c r="V11" s="6"/>
    </row>
    <row r="12">
      <c r="P12" s="5"/>
      <c r="Q12" s="6"/>
      <c r="R12" s="6"/>
      <c r="S12" s="6"/>
      <c r="T12" s="6"/>
      <c r="U12" s="6"/>
      <c r="V12" s="6"/>
    </row>
    <row r="13">
      <c r="A13" s="24" t="s">
        <v>23</v>
      </c>
      <c r="C13" s="25">
        <f>C3*C5</f>
        <v>3500000</v>
      </c>
      <c r="D13" s="26" t="s">
        <v>24</v>
      </c>
      <c r="E13" s="25">
        <f>C13*C4</f>
        <v>1750000</v>
      </c>
      <c r="F13" s="26" t="s">
        <v>24</v>
      </c>
      <c r="G13" s="25">
        <f>0</f>
        <v>0</v>
      </c>
      <c r="H13" s="26" t="s">
        <v>24</v>
      </c>
      <c r="I13" s="27">
        <f>C6</f>
        <v>10000</v>
      </c>
      <c r="J13" s="26" t="s">
        <v>25</v>
      </c>
      <c r="K13" s="28">
        <f>C13+E13+G13+I13</f>
        <v>5260000</v>
      </c>
      <c r="L13" s="29"/>
      <c r="M13" s="29"/>
    </row>
    <row r="14"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>
      <c r="A15" s="30" t="s">
        <v>26</v>
      </c>
      <c r="C15" s="31">
        <f>C7</f>
        <v>500000</v>
      </c>
      <c r="D15" s="26" t="s">
        <v>27</v>
      </c>
      <c r="E15" s="32">
        <f>C8</f>
        <v>10000</v>
      </c>
      <c r="F15" s="26" t="s">
        <v>27</v>
      </c>
      <c r="G15" s="33">
        <f>0</f>
        <v>0</v>
      </c>
      <c r="H15" s="26" t="s">
        <v>25</v>
      </c>
      <c r="I15" s="34">
        <f>C15-E15-G15</f>
        <v>490000</v>
      </c>
      <c r="J15" s="29"/>
      <c r="K15" s="29"/>
      <c r="L15" s="29"/>
      <c r="M15" s="29"/>
    </row>
    <row r="16"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>
      <c r="A17" s="30" t="s">
        <v>28</v>
      </c>
      <c r="C17" s="25">
        <f>K13</f>
        <v>5260000</v>
      </c>
      <c r="D17" s="26" t="s">
        <v>27</v>
      </c>
      <c r="E17" s="33">
        <f>I15</f>
        <v>490000</v>
      </c>
      <c r="F17" s="26" t="s">
        <v>25</v>
      </c>
      <c r="G17" s="28">
        <f>C17-E17</f>
        <v>4770000</v>
      </c>
      <c r="H17" s="29"/>
      <c r="I17" s="29"/>
      <c r="J17" s="29"/>
      <c r="K17" s="29"/>
      <c r="L17" s="29"/>
      <c r="M17" s="29"/>
    </row>
    <row r="18">
      <c r="C18" s="35"/>
      <c r="D18" s="36"/>
      <c r="E18" s="37"/>
      <c r="F18" s="36"/>
      <c r="G18" s="35"/>
      <c r="H18" s="36"/>
      <c r="I18" s="35"/>
      <c r="J18" s="29"/>
      <c r="K18" s="29"/>
      <c r="L18" s="29"/>
      <c r="M18" s="29"/>
    </row>
    <row r="19">
      <c r="A19" s="30" t="s">
        <v>29</v>
      </c>
      <c r="C19" s="38" t="s">
        <v>30</v>
      </c>
      <c r="D19" s="38"/>
      <c r="E19" s="38" t="s">
        <v>31</v>
      </c>
      <c r="F19" s="38"/>
      <c r="G19" s="38" t="s">
        <v>32</v>
      </c>
      <c r="H19" s="38"/>
      <c r="I19" s="38" t="s">
        <v>33</v>
      </c>
      <c r="J19" s="38"/>
      <c r="K19" s="38" t="s">
        <v>34</v>
      </c>
      <c r="L19" s="26"/>
      <c r="M19" s="39" t="s">
        <v>35</v>
      </c>
    </row>
    <row r="20">
      <c r="A20" s="30"/>
      <c r="C20" s="40">
        <f>1/15</f>
        <v>0.06666666667</v>
      </c>
      <c r="D20" s="41"/>
      <c r="E20" s="41">
        <f>2/15</f>
        <v>0.1333333333</v>
      </c>
      <c r="F20" s="41"/>
      <c r="G20" s="41">
        <f>3/15</f>
        <v>0.2</v>
      </c>
      <c r="H20" s="41"/>
      <c r="I20" s="41">
        <f>4/15</f>
        <v>0.2666666667</v>
      </c>
      <c r="J20" s="41"/>
      <c r="K20" s="40">
        <f>5/15</f>
        <v>0.3333333333</v>
      </c>
      <c r="L20" s="26"/>
      <c r="M20" s="39"/>
    </row>
    <row r="21">
      <c r="A21" s="30" t="s">
        <v>7</v>
      </c>
      <c r="C21" s="25">
        <f>G17*(1/H10)</f>
        <v>318000</v>
      </c>
      <c r="D21" s="42" t="s">
        <v>24</v>
      </c>
      <c r="E21" s="25">
        <f>G17*(IF(H10&gt;1,2/H10,0))</f>
        <v>636000</v>
      </c>
      <c r="F21" s="42" t="s">
        <v>24</v>
      </c>
      <c r="G21" s="25">
        <f>G17*(IF(H10&gt;3,3/H10,0))</f>
        <v>954000</v>
      </c>
      <c r="H21" s="42" t="s">
        <v>24</v>
      </c>
      <c r="I21" s="25">
        <f>G17*(IF(H10&gt;6,4/H10,0))</f>
        <v>1272000</v>
      </c>
      <c r="J21" s="42" t="s">
        <v>24</v>
      </c>
      <c r="K21" s="25">
        <f>G17*(IF(H10&gt;10,5/H10,0))</f>
        <v>1590000</v>
      </c>
      <c r="L21" s="26" t="s">
        <v>25</v>
      </c>
      <c r="M21" s="28">
        <f>C21+E21+G21+I21+K21</f>
        <v>4770000</v>
      </c>
    </row>
    <row r="22">
      <c r="C22" s="33"/>
      <c r="D22" s="26"/>
      <c r="E22" s="25"/>
      <c r="F22" s="26"/>
      <c r="G22" s="34"/>
      <c r="H22" s="6"/>
      <c r="I22" s="6"/>
    </row>
    <row r="23">
      <c r="A23" s="43" t="s">
        <v>36</v>
      </c>
      <c r="C23" s="44">
        <f>C21+E21</f>
        <v>954000</v>
      </c>
    </row>
    <row r="25">
      <c r="A25" s="45" t="s">
        <v>37</v>
      </c>
      <c r="C25" s="46">
        <f>K13</f>
        <v>5260000</v>
      </c>
      <c r="D25" s="12" t="s">
        <v>38</v>
      </c>
      <c r="E25" s="46">
        <f>SUM(C21:E21)</f>
        <v>954000</v>
      </c>
      <c r="F25" s="12" t="s">
        <v>39</v>
      </c>
      <c r="G25" s="47">
        <f>C25-E25</f>
        <v>4306000</v>
      </c>
    </row>
    <row r="27">
      <c r="A27" s="43" t="s">
        <v>40</v>
      </c>
      <c r="C27" s="33">
        <f>K13</f>
        <v>5260000</v>
      </c>
      <c r="D27" s="33" t="s">
        <v>27</v>
      </c>
      <c r="E27" s="25">
        <f>C21+E21+G21</f>
        <v>1908000</v>
      </c>
      <c r="F27" s="25" t="s">
        <v>25</v>
      </c>
      <c r="G27" s="48">
        <f>C27-E27</f>
        <v>3352000</v>
      </c>
      <c r="H27" s="34"/>
    </row>
    <row r="29">
      <c r="A29" s="49" t="s">
        <v>41</v>
      </c>
      <c r="C29" s="47">
        <f>C21+E21+G21</f>
        <v>1908000</v>
      </c>
    </row>
    <row r="31">
      <c r="A31" s="50"/>
    </row>
    <row r="33">
      <c r="A33" s="6" t="s">
        <v>42</v>
      </c>
      <c r="I33" s="6"/>
      <c r="J33" s="6"/>
      <c r="K33" s="6"/>
      <c r="L33" s="6"/>
      <c r="M33" s="6"/>
    </row>
    <row r="3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>
      <c r="A35" s="51" t="s">
        <v>1</v>
      </c>
      <c r="C35" s="52">
        <v>1500.0</v>
      </c>
      <c r="D35" s="53" t="s">
        <v>2</v>
      </c>
      <c r="E35" s="54"/>
      <c r="F35" s="6"/>
      <c r="G35" s="6"/>
      <c r="H35" s="6"/>
      <c r="I35" s="6"/>
      <c r="J35" s="6"/>
      <c r="K35" s="6"/>
      <c r="L35" s="6"/>
      <c r="M35" s="6"/>
    </row>
    <row r="36">
      <c r="A36" s="51" t="s">
        <v>3</v>
      </c>
      <c r="C36" s="55">
        <v>0.5</v>
      </c>
      <c r="D36" s="6" t="s">
        <v>4</v>
      </c>
      <c r="E36" s="6"/>
      <c r="F36" s="6"/>
      <c r="G36" s="6"/>
      <c r="H36" s="6"/>
      <c r="I36" s="6"/>
      <c r="J36" s="6"/>
      <c r="K36" s="6"/>
      <c r="L36" s="6"/>
      <c r="M36" s="6"/>
    </row>
    <row r="37">
      <c r="A37" s="51" t="s">
        <v>9</v>
      </c>
      <c r="C37" s="26">
        <v>70.0</v>
      </c>
      <c r="D37" s="26">
        <v>1.0</v>
      </c>
      <c r="E37" s="6"/>
      <c r="F37" s="6"/>
      <c r="G37" s="6"/>
      <c r="H37" s="6"/>
      <c r="I37" s="6"/>
      <c r="J37" s="6"/>
      <c r="K37" s="6"/>
      <c r="L37" s="6"/>
      <c r="M37" s="6"/>
    </row>
    <row r="38">
      <c r="A38" s="56" t="s">
        <v>43</v>
      </c>
      <c r="C38" s="57">
        <v>200.0</v>
      </c>
      <c r="D38" s="6"/>
      <c r="E38" s="6"/>
      <c r="F38" s="6"/>
      <c r="G38" s="6"/>
      <c r="H38" s="6"/>
      <c r="I38" s="6"/>
      <c r="J38" s="6"/>
      <c r="K38" s="6"/>
      <c r="L38" s="6"/>
      <c r="M38" s="6"/>
    </row>
    <row r="39">
      <c r="A39" s="51" t="s">
        <v>15</v>
      </c>
      <c r="C39" s="58">
        <v>3600.0</v>
      </c>
      <c r="D39" s="6"/>
      <c r="E39" s="6"/>
      <c r="F39" s="6"/>
      <c r="G39" s="6"/>
      <c r="H39" s="6"/>
      <c r="I39" s="6"/>
      <c r="J39" s="6"/>
      <c r="K39" s="6"/>
      <c r="L39" s="6"/>
      <c r="M39" s="6"/>
    </row>
    <row r="40">
      <c r="A40" s="51" t="s">
        <v>16</v>
      </c>
      <c r="C40" s="59">
        <v>400.0</v>
      </c>
      <c r="D40" s="6"/>
      <c r="E40" s="6"/>
      <c r="F40" s="6"/>
      <c r="G40" s="6"/>
      <c r="H40" s="6"/>
      <c r="I40" s="6"/>
      <c r="J40" s="6"/>
      <c r="K40" s="6"/>
      <c r="L40" s="6"/>
      <c r="M40" s="6"/>
    </row>
    <row r="41">
      <c r="A41" s="51" t="s">
        <v>17</v>
      </c>
      <c r="C41" s="60" t="s">
        <v>44</v>
      </c>
      <c r="D41" s="6"/>
      <c r="E41" s="6"/>
      <c r="F41" s="6"/>
      <c r="G41" s="6"/>
      <c r="H41" s="61"/>
      <c r="I41" s="6"/>
      <c r="J41" s="6"/>
      <c r="K41" s="6"/>
      <c r="L41" s="6"/>
      <c r="M41" s="6"/>
    </row>
    <row r="42">
      <c r="A42" s="51" t="s">
        <v>19</v>
      </c>
      <c r="C42" s="26">
        <v>5.0</v>
      </c>
      <c r="D42" s="6" t="s">
        <v>20</v>
      </c>
      <c r="E42" s="6"/>
      <c r="F42" s="26" t="s">
        <v>21</v>
      </c>
      <c r="G42" s="62"/>
      <c r="H42" s="63">
        <v>15.0</v>
      </c>
      <c r="I42" s="6"/>
      <c r="J42" s="6"/>
      <c r="K42" s="6"/>
      <c r="L42" s="6"/>
      <c r="M42" s="6"/>
    </row>
    <row r="43">
      <c r="A43" s="51" t="s">
        <v>22</v>
      </c>
      <c r="C43" s="60">
        <v>8.0</v>
      </c>
      <c r="D43" s="6" t="s">
        <v>20</v>
      </c>
      <c r="E43" s="6"/>
      <c r="F43" s="6"/>
      <c r="G43" s="6"/>
      <c r="H43" s="6"/>
      <c r="I43" s="6"/>
      <c r="J43" s="6"/>
      <c r="K43" s="6"/>
      <c r="L43" s="6"/>
      <c r="M43" s="6"/>
    </row>
    <row r="44">
      <c r="A44" s="56" t="s">
        <v>45</v>
      </c>
      <c r="C44" s="60">
        <v>1000.0</v>
      </c>
      <c r="D44" s="6"/>
      <c r="E44" s="6"/>
      <c r="F44" s="6"/>
      <c r="G44" s="6"/>
      <c r="H44" s="6"/>
      <c r="I44" s="6"/>
      <c r="J44" s="6"/>
      <c r="K44" s="6"/>
      <c r="L44" s="6"/>
      <c r="M44" s="6"/>
    </row>
    <row r="45">
      <c r="A45" s="56"/>
      <c r="B45" s="56"/>
      <c r="C45" s="60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>
      <c r="A46" s="30" t="s">
        <v>23</v>
      </c>
      <c r="C46" s="25">
        <f>C35*C37</f>
        <v>105000</v>
      </c>
      <c r="D46" s="26" t="s">
        <v>24</v>
      </c>
      <c r="E46" s="25">
        <f>C46*C36</f>
        <v>52500</v>
      </c>
      <c r="F46" s="26" t="s">
        <v>24</v>
      </c>
      <c r="G46" s="25">
        <f>0</f>
        <v>0</v>
      </c>
      <c r="H46" s="26" t="s">
        <v>24</v>
      </c>
      <c r="I46" s="27">
        <f>C38</f>
        <v>200</v>
      </c>
      <c r="J46" s="26" t="s">
        <v>25</v>
      </c>
      <c r="K46" s="28">
        <f>C46+E46+G46+I46</f>
        <v>157700</v>
      </c>
      <c r="L46" s="6"/>
      <c r="M46" s="6"/>
    </row>
    <row r="47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>
      <c r="A48" s="30" t="s">
        <v>26</v>
      </c>
      <c r="C48" s="31">
        <f>C39</f>
        <v>3600</v>
      </c>
      <c r="D48" s="26" t="s">
        <v>27</v>
      </c>
      <c r="E48" s="32">
        <f>C40</f>
        <v>400</v>
      </c>
      <c r="F48" s="26" t="s">
        <v>27</v>
      </c>
      <c r="G48" s="33">
        <f>0</f>
        <v>0</v>
      </c>
      <c r="H48" s="26" t="s">
        <v>25</v>
      </c>
      <c r="I48" s="34">
        <f>C48-E48-G48</f>
        <v>3200</v>
      </c>
      <c r="J48" s="6"/>
      <c r="K48" s="6"/>
      <c r="L48" s="6"/>
      <c r="M48" s="6"/>
    </row>
    <row r="49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>
      <c r="A50" s="30" t="s">
        <v>28</v>
      </c>
      <c r="C50" s="25">
        <f>K46</f>
        <v>157700</v>
      </c>
      <c r="D50" s="26" t="s">
        <v>27</v>
      </c>
      <c r="E50" s="33">
        <f>I48</f>
        <v>3200</v>
      </c>
      <c r="F50" s="26" t="s">
        <v>25</v>
      </c>
      <c r="G50" s="28">
        <f>C50-E50</f>
        <v>154500</v>
      </c>
      <c r="H50" s="6"/>
      <c r="I50" s="6"/>
      <c r="J50" s="6"/>
      <c r="K50" s="6"/>
      <c r="L50" s="6"/>
      <c r="M50" s="6"/>
    </row>
    <row r="51">
      <c r="C51" s="64"/>
      <c r="D51" s="65"/>
      <c r="E51" s="66"/>
      <c r="F51" s="65"/>
      <c r="G51" s="64"/>
      <c r="H51" s="65"/>
      <c r="I51" s="64"/>
      <c r="J51" s="6"/>
      <c r="K51" s="6"/>
      <c r="L51" s="6"/>
      <c r="M51" s="6"/>
    </row>
    <row r="52">
      <c r="A52" s="30" t="s">
        <v>29</v>
      </c>
      <c r="C52" s="38" t="s">
        <v>30</v>
      </c>
      <c r="D52" s="38"/>
      <c r="E52" s="38" t="s">
        <v>31</v>
      </c>
      <c r="F52" s="38"/>
      <c r="G52" s="38" t="s">
        <v>32</v>
      </c>
      <c r="H52" s="38"/>
      <c r="I52" s="38" t="s">
        <v>33</v>
      </c>
      <c r="J52" s="38"/>
      <c r="K52" s="38" t="s">
        <v>34</v>
      </c>
      <c r="L52" s="26"/>
      <c r="M52" s="67" t="s">
        <v>35</v>
      </c>
    </row>
    <row r="53">
      <c r="C53" s="68">
        <f>5/15</f>
        <v>0.3333333333</v>
      </c>
      <c r="D53" s="69"/>
      <c r="E53" s="69">
        <f>4/15</f>
        <v>0.2666666667</v>
      </c>
      <c r="F53" s="69"/>
      <c r="G53" s="69">
        <f>3/15</f>
        <v>0.2</v>
      </c>
      <c r="H53" s="69"/>
      <c r="I53" s="69">
        <f>2/15</f>
        <v>0.1333333333</v>
      </c>
      <c r="J53" s="69"/>
      <c r="K53" s="68">
        <f>1/15</f>
        <v>0.06666666667</v>
      </c>
      <c r="L53" s="26"/>
      <c r="M53" s="67"/>
    </row>
    <row r="54">
      <c r="A54" s="30" t="s">
        <v>8</v>
      </c>
      <c r="C54" s="25">
        <f>G50*C53</f>
        <v>51500</v>
      </c>
      <c r="D54" s="42" t="s">
        <v>24</v>
      </c>
      <c r="E54" s="25">
        <f>G50*E53</f>
        <v>41200</v>
      </c>
      <c r="F54" s="42" t="s">
        <v>24</v>
      </c>
      <c r="G54" s="25">
        <f>G50*G53</f>
        <v>30900</v>
      </c>
      <c r="H54" s="42" t="s">
        <v>24</v>
      </c>
      <c r="I54" s="25">
        <f>G50*I53</f>
        <v>20600</v>
      </c>
      <c r="J54" s="42" t="s">
        <v>24</v>
      </c>
      <c r="K54" s="25">
        <f>G50*K53</f>
        <v>10300</v>
      </c>
      <c r="L54" s="26" t="s">
        <v>25</v>
      </c>
      <c r="M54" s="28">
        <f>C54+E54+G54+I54+K54</f>
        <v>154500</v>
      </c>
    </row>
    <row r="55">
      <c r="C55" s="33"/>
      <c r="D55" s="26"/>
      <c r="E55" s="25"/>
      <c r="F55" s="26"/>
      <c r="G55" s="34"/>
      <c r="H55" s="6"/>
      <c r="I55" s="6"/>
      <c r="J55" s="6"/>
      <c r="K55" s="6"/>
      <c r="L55" s="6"/>
      <c r="M55" s="6"/>
    </row>
    <row r="56">
      <c r="A56" s="30" t="s">
        <v>36</v>
      </c>
      <c r="C56" s="44">
        <f>C54+E54</f>
        <v>92700</v>
      </c>
      <c r="D56" s="6"/>
      <c r="E56" s="6"/>
      <c r="F56" s="6"/>
      <c r="G56" s="6"/>
      <c r="H56" s="6"/>
      <c r="I56" s="6"/>
      <c r="J56" s="6"/>
      <c r="K56" s="6"/>
      <c r="L56" s="6"/>
      <c r="M56" s="6"/>
    </row>
    <row r="57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>
      <c r="A58" s="30"/>
      <c r="C58" s="64"/>
      <c r="D58" s="26"/>
      <c r="E58" s="64"/>
      <c r="F58" s="26"/>
      <c r="G58" s="70"/>
      <c r="H58" s="6"/>
      <c r="I58" s="6"/>
      <c r="J58" s="6"/>
      <c r="K58" s="6"/>
      <c r="L58" s="6"/>
      <c r="M58" s="6"/>
    </row>
    <row r="59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>
      <c r="A60" s="30"/>
      <c r="C60" s="33"/>
      <c r="D60" s="33"/>
      <c r="E60" s="25"/>
      <c r="F60" s="25"/>
      <c r="G60" s="71"/>
      <c r="H60" s="34"/>
      <c r="I60" s="6"/>
      <c r="J60" s="6"/>
      <c r="K60" s="6"/>
      <c r="L60" s="6"/>
      <c r="M60" s="6"/>
    </row>
    <row r="61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>
      <c r="A62" s="30"/>
      <c r="C62" s="70"/>
      <c r="D62" s="6"/>
      <c r="E62" s="6"/>
      <c r="F62" s="6"/>
      <c r="G62" s="6"/>
      <c r="H62" s="6"/>
      <c r="I62" s="6"/>
      <c r="J62" s="6"/>
      <c r="K62" s="6"/>
      <c r="L62" s="6"/>
      <c r="M62" s="6"/>
    </row>
  </sheetData>
  <mergeCells count="57">
    <mergeCell ref="A57:B57"/>
    <mergeCell ref="A58:B58"/>
    <mergeCell ref="A59:B59"/>
    <mergeCell ref="A60:B60"/>
    <mergeCell ref="A61:B61"/>
    <mergeCell ref="A62:B62"/>
    <mergeCell ref="A50:B50"/>
    <mergeCell ref="A51:B51"/>
    <mergeCell ref="A52:B52"/>
    <mergeCell ref="A53:B53"/>
    <mergeCell ref="A54:B54"/>
    <mergeCell ref="A55:B55"/>
    <mergeCell ref="A56:B56"/>
    <mergeCell ref="A1:H1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1:M31"/>
    <mergeCell ref="A33:H33"/>
    <mergeCell ref="A24:B24"/>
    <mergeCell ref="A25:B25"/>
    <mergeCell ref="A26:B26"/>
    <mergeCell ref="A27:B27"/>
    <mergeCell ref="A28:B28"/>
    <mergeCell ref="A29:B29"/>
    <mergeCell ref="A30:B30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6:B46"/>
    <mergeCell ref="A47:B47"/>
    <mergeCell ref="A48:B48"/>
    <mergeCell ref="A49:B49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2.14"/>
    <col customWidth="1" min="2" max="3" width="15.29"/>
    <col customWidth="1" min="4" max="4" width="14.43"/>
    <col customWidth="1" min="6" max="6" width="15.43"/>
    <col customWidth="1" min="8" max="8" width="14.43"/>
    <col customWidth="1" min="9" max="9" width="15.86"/>
    <col customWidth="1" min="10" max="10" width="14.43"/>
  </cols>
  <sheetData>
    <row r="1">
      <c r="A1" s="1" t="s">
        <v>46</v>
      </c>
      <c r="H1" s="72">
        <v>989.0</v>
      </c>
      <c r="I1" s="4" t="s">
        <v>47</v>
      </c>
      <c r="J1" s="73">
        <v>1575.0</v>
      </c>
      <c r="K1" s="4" t="s">
        <v>48</v>
      </c>
    </row>
    <row r="2">
      <c r="A2" s="74" t="s">
        <v>49</v>
      </c>
      <c r="B2" s="74" t="s">
        <v>50</v>
      </c>
      <c r="C2" s="75" t="s">
        <v>51</v>
      </c>
      <c r="D2" s="75" t="s">
        <v>52</v>
      </c>
      <c r="F2" s="75" t="s">
        <v>50</v>
      </c>
      <c r="G2" s="76" t="s">
        <v>51</v>
      </c>
    </row>
    <row r="3">
      <c r="A3" s="2" t="s">
        <v>53</v>
      </c>
      <c r="B3" s="77">
        <v>65.0</v>
      </c>
      <c r="C3" s="77">
        <v>85.0</v>
      </c>
      <c r="D3" s="2" t="s">
        <v>54</v>
      </c>
      <c r="F3" s="77">
        <v>135.0</v>
      </c>
      <c r="G3" s="77">
        <v>165.0</v>
      </c>
      <c r="I3" s="78" t="s">
        <v>55</v>
      </c>
      <c r="J3" s="79"/>
      <c r="K3" s="80" t="s">
        <v>56</v>
      </c>
      <c r="L3" s="79"/>
    </row>
    <row r="4">
      <c r="A4" s="2" t="s">
        <v>57</v>
      </c>
      <c r="B4" s="81">
        <v>125.0</v>
      </c>
      <c r="C4" s="21">
        <v>145.0</v>
      </c>
      <c r="D4" s="2" t="s">
        <v>58</v>
      </c>
      <c r="F4" s="77">
        <v>179.0</v>
      </c>
      <c r="G4" s="77">
        <v>235.0</v>
      </c>
      <c r="I4" s="82" t="s">
        <v>49</v>
      </c>
      <c r="J4" s="83"/>
      <c r="K4" s="84" t="s">
        <v>49</v>
      </c>
      <c r="L4" s="83"/>
    </row>
    <row r="5">
      <c r="A5" s="2" t="s">
        <v>59</v>
      </c>
      <c r="B5" s="77">
        <v>220.0</v>
      </c>
      <c r="C5" s="77">
        <v>260.0</v>
      </c>
      <c r="D5" s="2" t="s">
        <v>60</v>
      </c>
      <c r="F5" s="77">
        <v>250.0</v>
      </c>
      <c r="G5" s="77">
        <v>275.0</v>
      </c>
      <c r="I5" s="85" t="s">
        <v>61</v>
      </c>
      <c r="J5" s="83"/>
      <c r="K5" s="86" t="s">
        <v>62</v>
      </c>
      <c r="L5" s="83"/>
    </row>
    <row r="6">
      <c r="A6" s="2" t="s">
        <v>62</v>
      </c>
      <c r="B6" s="77">
        <v>1300.0</v>
      </c>
      <c r="C6" s="77">
        <v>1400.0</v>
      </c>
      <c r="D6" s="2" t="s">
        <v>63</v>
      </c>
      <c r="F6" s="77">
        <v>62.0</v>
      </c>
      <c r="G6" s="77">
        <v>51.0</v>
      </c>
      <c r="I6" s="85" t="s">
        <v>57</v>
      </c>
      <c r="J6" s="83"/>
      <c r="K6" s="86" t="s">
        <v>64</v>
      </c>
      <c r="L6" s="83"/>
    </row>
    <row r="7">
      <c r="A7" s="2" t="s">
        <v>64</v>
      </c>
      <c r="B7" s="77">
        <v>975.0</v>
      </c>
      <c r="C7" s="77">
        <v>1050.0</v>
      </c>
      <c r="D7" s="2" t="s">
        <v>65</v>
      </c>
      <c r="F7" s="77">
        <v>1980.0</v>
      </c>
      <c r="G7" s="77">
        <v>2139.0</v>
      </c>
      <c r="I7" s="85" t="s">
        <v>66</v>
      </c>
      <c r="J7" s="83"/>
      <c r="K7" s="86" t="s">
        <v>67</v>
      </c>
      <c r="L7" s="83"/>
    </row>
    <row r="8">
      <c r="A8" s="2" t="s">
        <v>68</v>
      </c>
      <c r="B8" s="77">
        <v>80.0</v>
      </c>
      <c r="C8" s="77">
        <v>95.0</v>
      </c>
      <c r="D8" s="2" t="s">
        <v>69</v>
      </c>
      <c r="F8" s="77">
        <v>159.0</v>
      </c>
      <c r="G8" s="77">
        <v>170.0</v>
      </c>
      <c r="I8" s="82" t="s">
        <v>52</v>
      </c>
      <c r="J8" s="83"/>
      <c r="K8" s="84" t="s">
        <v>52</v>
      </c>
      <c r="L8" s="83"/>
    </row>
    <row r="9">
      <c r="A9" s="2" t="s">
        <v>70</v>
      </c>
      <c r="B9" s="77">
        <f t="shared" ref="B9:C9" si="1">SUM(B3:B8)</f>
        <v>2765</v>
      </c>
      <c r="C9" s="77">
        <f t="shared" si="1"/>
        <v>3035</v>
      </c>
      <c r="D9" s="2" t="s">
        <v>70</v>
      </c>
      <c r="F9" s="77">
        <f t="shared" ref="F9:G9" si="2">SUM(F3:F8)</f>
        <v>2765</v>
      </c>
      <c r="G9" s="77">
        <f t="shared" si="2"/>
        <v>3035</v>
      </c>
      <c r="I9" s="87" t="s">
        <v>71</v>
      </c>
      <c r="J9" s="88"/>
      <c r="K9" s="89" t="s">
        <v>72</v>
      </c>
      <c r="L9" s="88"/>
    </row>
    <row r="11">
      <c r="A11" s="90" t="s">
        <v>73</v>
      </c>
    </row>
    <row r="12">
      <c r="A12" s="91" t="s">
        <v>74</v>
      </c>
      <c r="B12" s="92"/>
      <c r="C12" s="92"/>
      <c r="D12" s="92"/>
      <c r="E12" s="92"/>
      <c r="F12" s="93"/>
      <c r="G12" s="94"/>
      <c r="H12" s="94"/>
      <c r="I12" s="95"/>
      <c r="J12" s="94"/>
      <c r="K12" s="94"/>
      <c r="L12" s="95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</row>
    <row r="13">
      <c r="A13" s="96" t="s">
        <v>75</v>
      </c>
      <c r="B13" s="97" t="s">
        <v>76</v>
      </c>
      <c r="C13" s="97" t="s">
        <v>38</v>
      </c>
      <c r="D13" s="97" t="s">
        <v>77</v>
      </c>
      <c r="F13" s="98"/>
    </row>
    <row r="14">
      <c r="A14" s="43" t="s">
        <v>78</v>
      </c>
      <c r="B14" s="25">
        <f>B9</f>
        <v>2765</v>
      </c>
      <c r="C14" s="26" t="s">
        <v>27</v>
      </c>
      <c r="D14" s="25">
        <f>SUM(F3:F6)</f>
        <v>626</v>
      </c>
      <c r="E14" s="26" t="s">
        <v>25</v>
      </c>
      <c r="F14" s="99">
        <f>B14-D14</f>
        <v>2139</v>
      </c>
    </row>
    <row r="15">
      <c r="A15" s="30"/>
      <c r="B15" s="29"/>
      <c r="C15" s="29"/>
      <c r="D15" s="29"/>
      <c r="E15" s="29"/>
      <c r="F15" s="100"/>
    </row>
    <row r="16">
      <c r="A16" s="96" t="s">
        <v>79</v>
      </c>
      <c r="B16" s="101" t="s">
        <v>80</v>
      </c>
      <c r="C16" s="101" t="s">
        <v>81</v>
      </c>
      <c r="D16" s="101" t="s">
        <v>82</v>
      </c>
      <c r="E16" s="26"/>
      <c r="F16" s="102"/>
    </row>
    <row r="17">
      <c r="A17" s="103"/>
      <c r="B17" s="104">
        <v>2.0</v>
      </c>
      <c r="E17" s="26"/>
      <c r="F17" s="102"/>
      <c r="H17" s="1" t="s">
        <v>83</v>
      </c>
    </row>
    <row r="18">
      <c r="A18" s="43" t="s">
        <v>79</v>
      </c>
      <c r="B18" s="105">
        <f>F14</f>
        <v>2139</v>
      </c>
      <c r="C18" s="106" t="s">
        <v>24</v>
      </c>
      <c r="D18" s="105">
        <f>F7</f>
        <v>1980</v>
      </c>
      <c r="E18" s="26" t="s">
        <v>25</v>
      </c>
      <c r="F18" s="99">
        <f>(B18+D18)/B19</f>
        <v>2059.5</v>
      </c>
    </row>
    <row r="19">
      <c r="A19" s="107"/>
      <c r="B19" s="26">
        <v>2.0</v>
      </c>
      <c r="E19" s="26"/>
      <c r="F19" s="102"/>
      <c r="G19" s="29"/>
    </row>
    <row r="20">
      <c r="F20" s="98"/>
    </row>
    <row r="21">
      <c r="A21" s="108" t="s">
        <v>84</v>
      </c>
      <c r="B21" s="109" t="s">
        <v>85</v>
      </c>
      <c r="C21" s="110"/>
      <c r="F21" s="98"/>
    </row>
    <row r="22">
      <c r="A22" s="111"/>
      <c r="B22" s="97" t="s">
        <v>86</v>
      </c>
      <c r="F22" s="98"/>
    </row>
    <row r="23">
      <c r="A23" s="49" t="s">
        <v>84</v>
      </c>
      <c r="B23" s="112">
        <f>H1</f>
        <v>989</v>
      </c>
      <c r="C23" s="12" t="s">
        <v>39</v>
      </c>
      <c r="D23" s="113">
        <f>B23/B24</f>
        <v>0.4802136441</v>
      </c>
      <c r="E23" s="1" t="s">
        <v>87</v>
      </c>
      <c r="F23" s="98"/>
    </row>
    <row r="24">
      <c r="A24" s="114"/>
      <c r="B24" s="115">
        <f>F18</f>
        <v>2059.5</v>
      </c>
      <c r="C24" s="114"/>
      <c r="D24" s="114"/>
      <c r="E24" s="114"/>
      <c r="F24" s="116"/>
    </row>
    <row r="26">
      <c r="A26" s="90" t="s">
        <v>88</v>
      </c>
    </row>
    <row r="27">
      <c r="A27" s="91" t="s">
        <v>74</v>
      </c>
      <c r="B27" s="92"/>
      <c r="C27" s="92"/>
      <c r="D27" s="92"/>
      <c r="E27" s="92"/>
      <c r="F27" s="93"/>
    </row>
    <row r="28">
      <c r="A28" s="117" t="s">
        <v>89</v>
      </c>
      <c r="B28" s="101" t="s">
        <v>90</v>
      </c>
      <c r="C28" s="110"/>
      <c r="F28" s="98"/>
    </row>
    <row r="29">
      <c r="A29" s="118"/>
      <c r="B29" s="104" t="s">
        <v>91</v>
      </c>
      <c r="F29" s="98"/>
    </row>
    <row r="30">
      <c r="A30" s="119" t="s">
        <v>89</v>
      </c>
      <c r="B30" s="120">
        <f>B9</f>
        <v>2765</v>
      </c>
      <c r="C30" s="121"/>
      <c r="D30" s="12" t="s">
        <v>39</v>
      </c>
      <c r="E30" s="113">
        <f>B30/B31</f>
        <v>4.416932907</v>
      </c>
      <c r="F30" s="98"/>
    </row>
    <row r="31">
      <c r="A31" s="122"/>
      <c r="B31" s="123">
        <f>SUM(F3:F6)</f>
        <v>626</v>
      </c>
      <c r="C31" s="110"/>
      <c r="D31" s="114"/>
      <c r="E31" s="114"/>
      <c r="F31" s="116"/>
    </row>
    <row r="33">
      <c r="A33" s="90" t="s">
        <v>92</v>
      </c>
    </row>
    <row r="34">
      <c r="A34" s="91" t="s">
        <v>74</v>
      </c>
      <c r="B34" s="92"/>
      <c r="C34" s="92"/>
      <c r="D34" s="92"/>
      <c r="E34" s="92"/>
      <c r="F34" s="93"/>
    </row>
    <row r="35">
      <c r="A35" s="124" t="s">
        <v>93</v>
      </c>
      <c r="B35" s="125" t="s">
        <v>94</v>
      </c>
      <c r="C35" s="92"/>
      <c r="D35" s="126"/>
      <c r="E35" s="126"/>
      <c r="F35" s="127"/>
    </row>
    <row r="36">
      <c r="A36" s="128"/>
      <c r="B36" s="129" t="s">
        <v>90</v>
      </c>
      <c r="F36" s="98"/>
    </row>
    <row r="37">
      <c r="A37" s="119" t="s">
        <v>93</v>
      </c>
      <c r="B37" s="120">
        <f>F8</f>
        <v>159</v>
      </c>
      <c r="C37" s="12" t="s">
        <v>39</v>
      </c>
      <c r="D37" s="130">
        <f>B37/B38</f>
        <v>0.0575045208</v>
      </c>
      <c r="F37" s="98"/>
    </row>
    <row r="38">
      <c r="A38" s="122"/>
      <c r="B38" s="123">
        <f>B9</f>
        <v>2765</v>
      </c>
      <c r="C38" s="131"/>
      <c r="D38" s="131"/>
      <c r="E38" s="114"/>
      <c r="F38" s="116"/>
    </row>
    <row r="40">
      <c r="A40" s="90" t="s">
        <v>95</v>
      </c>
    </row>
    <row r="41">
      <c r="A41" s="91" t="s">
        <v>74</v>
      </c>
      <c r="B41" s="92"/>
      <c r="C41" s="92"/>
      <c r="D41" s="92"/>
      <c r="E41" s="92"/>
      <c r="F41" s="93"/>
    </row>
    <row r="42">
      <c r="A42" s="124" t="s">
        <v>96</v>
      </c>
      <c r="B42" s="125" t="s">
        <v>97</v>
      </c>
      <c r="C42" s="92"/>
      <c r="D42" s="126"/>
      <c r="E42" s="126"/>
      <c r="F42" s="127"/>
    </row>
    <row r="43">
      <c r="A43" s="128"/>
      <c r="B43" s="129" t="s">
        <v>98</v>
      </c>
      <c r="F43" s="98"/>
    </row>
    <row r="44">
      <c r="A44" s="119" t="s">
        <v>96</v>
      </c>
      <c r="B44" s="120">
        <f>F8</f>
        <v>159</v>
      </c>
      <c r="C44" s="12" t="s">
        <v>39</v>
      </c>
      <c r="D44" s="130">
        <f>B44/B45</f>
        <v>0.07433380084</v>
      </c>
      <c r="F44" s="132"/>
    </row>
    <row r="45">
      <c r="A45" s="122"/>
      <c r="B45" s="115">
        <f>F14</f>
        <v>2139</v>
      </c>
      <c r="C45" s="114"/>
      <c r="D45" s="114"/>
      <c r="E45" s="114"/>
      <c r="F45" s="116"/>
    </row>
    <row r="48">
      <c r="A48" s="50"/>
    </row>
    <row r="49">
      <c r="A49" s="1" t="s">
        <v>99</v>
      </c>
    </row>
    <row r="50">
      <c r="A50" s="2" t="s">
        <v>100</v>
      </c>
      <c r="B50" s="133">
        <v>600000.0</v>
      </c>
    </row>
    <row r="51">
      <c r="A51" s="2" t="s">
        <v>101</v>
      </c>
      <c r="B51" s="134">
        <v>1.0E7</v>
      </c>
    </row>
    <row r="52">
      <c r="A52" s="2" t="s">
        <v>102</v>
      </c>
      <c r="B52" s="135">
        <v>8000000.0</v>
      </c>
    </row>
    <row r="53">
      <c r="A53" s="2" t="s">
        <v>103</v>
      </c>
      <c r="B53" s="136">
        <v>1500000.0</v>
      </c>
    </row>
    <row r="54">
      <c r="A54" s="2" t="s">
        <v>57</v>
      </c>
      <c r="B54" s="137">
        <v>300000.0</v>
      </c>
    </row>
    <row r="55">
      <c r="A55" s="2" t="s">
        <v>104</v>
      </c>
      <c r="B55" s="138">
        <v>200000.0</v>
      </c>
    </row>
    <row r="56">
      <c r="A56" s="2" t="s">
        <v>105</v>
      </c>
      <c r="B56" s="139">
        <v>1900000.0</v>
      </c>
    </row>
    <row r="57">
      <c r="A57" s="2" t="s">
        <v>61</v>
      </c>
      <c r="B57" s="140">
        <v>300000.0</v>
      </c>
    </row>
    <row r="58">
      <c r="A58" s="2" t="s">
        <v>106</v>
      </c>
      <c r="B58" s="141">
        <v>400000.0</v>
      </c>
    </row>
    <row r="59">
      <c r="A59" s="2" t="s">
        <v>85</v>
      </c>
      <c r="B59" s="81">
        <v>3000000.0</v>
      </c>
    </row>
    <row r="60">
      <c r="A60" s="2" t="s">
        <v>107</v>
      </c>
      <c r="B60" s="142">
        <v>0.4</v>
      </c>
    </row>
    <row r="62">
      <c r="A62" s="90" t="s">
        <v>108</v>
      </c>
    </row>
    <row r="63">
      <c r="A63" s="1" t="s">
        <v>85</v>
      </c>
      <c r="B63" s="143">
        <f>B59</f>
        <v>3000000</v>
      </c>
    </row>
    <row r="64">
      <c r="A64" s="1" t="s">
        <v>109</v>
      </c>
      <c r="B64" s="144">
        <f>B53</f>
        <v>1500000</v>
      </c>
      <c r="D64" s="1" t="s">
        <v>110</v>
      </c>
    </row>
    <row r="65">
      <c r="A65" s="1" t="s">
        <v>111</v>
      </c>
      <c r="B65" s="145">
        <f>B63-B64</f>
        <v>1500000</v>
      </c>
    </row>
    <row r="66">
      <c r="A66" s="1" t="s">
        <v>112</v>
      </c>
      <c r="B66" s="146">
        <f>B58</f>
        <v>400000</v>
      </c>
    </row>
    <row r="67">
      <c r="A67" s="1" t="s">
        <v>94</v>
      </c>
      <c r="B67" s="147">
        <f>B65-B66</f>
        <v>1100000</v>
      </c>
    </row>
    <row r="69">
      <c r="A69" s="148" t="s">
        <v>113</v>
      </c>
      <c r="B69" s="149" t="s">
        <v>61</v>
      </c>
      <c r="C69" s="149" t="s">
        <v>81</v>
      </c>
      <c r="D69" s="149" t="s">
        <v>57</v>
      </c>
      <c r="F69" s="149" t="s">
        <v>81</v>
      </c>
      <c r="G69" s="149" t="s">
        <v>114</v>
      </c>
    </row>
    <row r="70">
      <c r="A70" s="49" t="s">
        <v>113</v>
      </c>
      <c r="B70" s="150">
        <f>B57</f>
        <v>300000</v>
      </c>
      <c r="C70" s="12" t="s">
        <v>81</v>
      </c>
      <c r="D70" s="151">
        <f>B54</f>
        <v>300000</v>
      </c>
      <c r="F70" s="12" t="s">
        <v>81</v>
      </c>
      <c r="G70" s="152">
        <f>B50</f>
        <v>600000</v>
      </c>
      <c r="I70" s="12" t="s">
        <v>39</v>
      </c>
      <c r="J70" s="153">
        <f>B70+D70+G70</f>
        <v>1200000</v>
      </c>
    </row>
    <row r="71">
      <c r="A71" s="1"/>
      <c r="B71" s="22"/>
      <c r="C71" s="22"/>
      <c r="D71" s="22"/>
      <c r="E71" s="22"/>
      <c r="F71" s="22"/>
      <c r="G71" s="22"/>
      <c r="H71" s="22"/>
    </row>
    <row r="72">
      <c r="A72" s="148" t="s">
        <v>115</v>
      </c>
      <c r="B72" s="149" t="s">
        <v>101</v>
      </c>
      <c r="C72" s="22"/>
      <c r="D72" s="22"/>
      <c r="E72" s="22"/>
      <c r="F72" s="22"/>
      <c r="G72" s="22"/>
      <c r="H72" s="22"/>
    </row>
    <row r="73">
      <c r="A73" s="49" t="s">
        <v>115</v>
      </c>
      <c r="B73" s="154">
        <f>B51</f>
        <v>10000000</v>
      </c>
      <c r="C73" s="22"/>
      <c r="D73" s="22"/>
      <c r="E73" s="22"/>
      <c r="F73" s="22"/>
      <c r="G73" s="22"/>
      <c r="H73" s="22"/>
    </row>
    <row r="74">
      <c r="B74" s="22"/>
      <c r="C74" s="22"/>
      <c r="D74" s="22"/>
      <c r="E74" s="22"/>
      <c r="F74" s="22"/>
      <c r="G74" s="22"/>
      <c r="H74" s="22"/>
    </row>
    <row r="75">
      <c r="A75" s="148" t="s">
        <v>116</v>
      </c>
      <c r="B75" s="149" t="s">
        <v>117</v>
      </c>
      <c r="C75" s="149" t="s">
        <v>81</v>
      </c>
      <c r="D75" s="149" t="s">
        <v>118</v>
      </c>
      <c r="E75" s="22"/>
      <c r="F75" s="22"/>
      <c r="G75" s="22"/>
      <c r="H75" s="22"/>
    </row>
    <row r="76">
      <c r="A76" s="49" t="s">
        <v>116</v>
      </c>
      <c r="B76" s="153">
        <f>J70+B73</f>
        <v>11200000</v>
      </c>
      <c r="C76" s="22"/>
      <c r="D76" s="22"/>
      <c r="E76" s="22"/>
      <c r="F76" s="22"/>
      <c r="G76" s="22"/>
      <c r="H76" s="22"/>
    </row>
    <row r="78">
      <c r="A78" s="148" t="s">
        <v>119</v>
      </c>
      <c r="B78" s="149" t="s">
        <v>104</v>
      </c>
    </row>
    <row r="79">
      <c r="A79" s="49" t="s">
        <v>119</v>
      </c>
      <c r="B79" s="155">
        <f>B55</f>
        <v>200000</v>
      </c>
    </row>
    <row r="81">
      <c r="A81" s="148" t="s">
        <v>120</v>
      </c>
      <c r="B81" s="149" t="s">
        <v>105</v>
      </c>
    </row>
    <row r="82">
      <c r="A82" s="49" t="s">
        <v>120</v>
      </c>
      <c r="B82" s="156">
        <f>B56</f>
        <v>1900000</v>
      </c>
    </row>
    <row r="84">
      <c r="A84" s="148" t="s">
        <v>121</v>
      </c>
      <c r="B84" s="149" t="s">
        <v>122</v>
      </c>
      <c r="C84" s="149" t="s">
        <v>81</v>
      </c>
      <c r="D84" s="149" t="s">
        <v>123</v>
      </c>
    </row>
    <row r="85">
      <c r="A85" s="49" t="s">
        <v>121</v>
      </c>
      <c r="B85" s="153">
        <f>B79+B82</f>
        <v>2100000</v>
      </c>
      <c r="C85" s="12"/>
      <c r="D85" s="22"/>
      <c r="E85" s="12"/>
      <c r="F85" s="22"/>
    </row>
    <row r="87">
      <c r="A87" s="148" t="s">
        <v>124</v>
      </c>
      <c r="B87" s="149" t="s">
        <v>125</v>
      </c>
      <c r="C87" s="149" t="s">
        <v>81</v>
      </c>
      <c r="D87" s="149" t="s">
        <v>94</v>
      </c>
    </row>
    <row r="88">
      <c r="A88" s="49" t="s">
        <v>124</v>
      </c>
      <c r="B88" s="157">
        <f>B52</f>
        <v>8000000</v>
      </c>
      <c r="C88" s="12" t="s">
        <v>81</v>
      </c>
      <c r="D88" s="158">
        <f>B67</f>
        <v>1100000</v>
      </c>
      <c r="F88" s="12" t="s">
        <v>39</v>
      </c>
      <c r="G88" s="159">
        <f>B88+D88</f>
        <v>9100000</v>
      </c>
    </row>
    <row r="90">
      <c r="A90" s="49" t="s">
        <v>126</v>
      </c>
      <c r="B90" s="160">
        <f>B85+G88</f>
        <v>11200000</v>
      </c>
    </row>
    <row r="93">
      <c r="A93" s="161" t="s">
        <v>127</v>
      </c>
    </row>
    <row r="94">
      <c r="A94" s="162" t="s">
        <v>128</v>
      </c>
      <c r="B94" s="163" t="s">
        <v>129</v>
      </c>
      <c r="C94" s="164"/>
      <c r="D94" s="165"/>
      <c r="E94" s="165"/>
      <c r="F94" s="165"/>
    </row>
    <row r="95">
      <c r="A95" s="166"/>
      <c r="B95" s="164" t="s">
        <v>130</v>
      </c>
      <c r="C95" s="164"/>
      <c r="D95" s="165"/>
      <c r="E95" s="165"/>
      <c r="F95" s="165"/>
    </row>
    <row r="96">
      <c r="A96" s="166"/>
      <c r="B96" s="165"/>
      <c r="C96" s="165"/>
      <c r="D96" s="165"/>
      <c r="E96" s="165"/>
      <c r="F96" s="165"/>
    </row>
    <row r="97">
      <c r="A97" s="162" t="s">
        <v>131</v>
      </c>
      <c r="B97" s="163" t="s">
        <v>91</v>
      </c>
      <c r="C97" s="167"/>
      <c r="D97" s="163" t="s">
        <v>132</v>
      </c>
      <c r="E97" s="167"/>
      <c r="F97" s="163" t="s">
        <v>129</v>
      </c>
    </row>
    <row r="98">
      <c r="A98" s="166"/>
      <c r="B98" s="164" t="s">
        <v>130</v>
      </c>
      <c r="C98" s="167"/>
      <c r="D98" s="164" t="s">
        <v>90</v>
      </c>
      <c r="E98" s="167"/>
      <c r="F98" s="164" t="s">
        <v>91</v>
      </c>
    </row>
    <row r="99">
      <c r="A99" s="166"/>
      <c r="B99" s="165"/>
      <c r="C99" s="165"/>
      <c r="D99" s="165"/>
      <c r="E99" s="165"/>
      <c r="F99" s="165"/>
    </row>
    <row r="100">
      <c r="A100" s="162" t="s">
        <v>133</v>
      </c>
      <c r="B100" s="163" t="s">
        <v>134</v>
      </c>
      <c r="C100" s="167"/>
      <c r="D100" s="163" t="s">
        <v>130</v>
      </c>
      <c r="E100" s="165"/>
      <c r="F100" s="165"/>
    </row>
    <row r="101">
      <c r="A101" s="166"/>
      <c r="B101" s="164" t="s">
        <v>135</v>
      </c>
      <c r="C101" s="167"/>
      <c r="D101" s="164" t="s">
        <v>136</v>
      </c>
      <c r="E101" s="165"/>
      <c r="F101" s="165"/>
    </row>
    <row r="102">
      <c r="A102" s="166"/>
      <c r="B102" s="165"/>
      <c r="C102" s="165"/>
      <c r="D102" s="165"/>
      <c r="E102" s="165"/>
      <c r="F102" s="165"/>
    </row>
    <row r="103">
      <c r="A103" s="162" t="s">
        <v>137</v>
      </c>
      <c r="B103" s="163" t="s">
        <v>138</v>
      </c>
      <c r="C103" s="110"/>
      <c r="D103" s="168"/>
      <c r="E103" s="163" t="s">
        <v>139</v>
      </c>
      <c r="F103" s="165"/>
    </row>
    <row r="104">
      <c r="A104" s="166"/>
      <c r="B104" s="164" t="s">
        <v>90</v>
      </c>
      <c r="D104" s="168"/>
      <c r="E104" s="164" t="s">
        <v>130</v>
      </c>
      <c r="F104" s="165"/>
    </row>
    <row r="105">
      <c r="A105" s="166"/>
      <c r="B105" s="165"/>
      <c r="C105" s="165"/>
      <c r="D105" s="165"/>
      <c r="E105" s="165"/>
      <c r="F105" s="165"/>
    </row>
    <row r="106">
      <c r="A106" s="162" t="s">
        <v>140</v>
      </c>
      <c r="B106" s="163" t="s">
        <v>130</v>
      </c>
      <c r="C106" s="163" t="s">
        <v>81</v>
      </c>
      <c r="D106" s="163" t="s">
        <v>91</v>
      </c>
      <c r="E106" s="165"/>
      <c r="F106" s="165"/>
    </row>
    <row r="107">
      <c r="A107" s="169"/>
      <c r="B107" s="164" t="s">
        <v>141</v>
      </c>
      <c r="E107" s="165"/>
      <c r="F107" s="165"/>
    </row>
    <row r="109">
      <c r="A109" s="161" t="s">
        <v>142</v>
      </c>
    </row>
    <row r="110">
      <c r="A110" s="162" t="s">
        <v>143</v>
      </c>
      <c r="B110" s="163" t="s">
        <v>144</v>
      </c>
      <c r="C110" s="167"/>
      <c r="D110" s="167"/>
      <c r="E110" s="168"/>
      <c r="F110" s="168"/>
    </row>
    <row r="111">
      <c r="A111" s="166"/>
      <c r="B111" s="164" t="s">
        <v>135</v>
      </c>
      <c r="C111" s="167"/>
      <c r="D111" s="167"/>
      <c r="E111" s="168"/>
      <c r="F111" s="168"/>
    </row>
    <row r="112">
      <c r="A112" s="170"/>
      <c r="B112" s="171"/>
      <c r="C112" s="171"/>
      <c r="D112" s="171"/>
      <c r="E112" s="168"/>
      <c r="F112" s="168"/>
    </row>
    <row r="113">
      <c r="A113" s="162" t="s">
        <v>145</v>
      </c>
      <c r="B113" s="163" t="s">
        <v>144</v>
      </c>
      <c r="C113" s="163" t="s">
        <v>38</v>
      </c>
      <c r="D113" s="163" t="s">
        <v>146</v>
      </c>
      <c r="E113" s="168"/>
      <c r="F113" s="168"/>
    </row>
    <row r="114">
      <c r="A114" s="166"/>
      <c r="B114" s="164" t="s">
        <v>135</v>
      </c>
      <c r="E114" s="168"/>
      <c r="F114" s="168"/>
    </row>
    <row r="115">
      <c r="A115" s="170"/>
      <c r="B115" s="171"/>
      <c r="C115" s="171"/>
      <c r="D115" s="171"/>
      <c r="E115" s="168"/>
      <c r="F115" s="168"/>
    </row>
    <row r="116">
      <c r="A116" s="162" t="s">
        <v>147</v>
      </c>
      <c r="B116" s="163" t="s">
        <v>148</v>
      </c>
      <c r="C116" s="171"/>
      <c r="D116" s="171"/>
      <c r="E116" s="168"/>
      <c r="F116" s="168"/>
    </row>
    <row r="117">
      <c r="A117" s="166"/>
      <c r="B117" s="164" t="s">
        <v>135</v>
      </c>
      <c r="C117" s="171"/>
      <c r="D117" s="171"/>
      <c r="E117" s="168"/>
      <c r="F117" s="168"/>
    </row>
    <row r="118">
      <c r="A118" s="170"/>
      <c r="B118" s="171"/>
      <c r="C118" s="171"/>
      <c r="D118" s="171"/>
      <c r="E118" s="168"/>
      <c r="F118" s="168"/>
    </row>
    <row r="119">
      <c r="A119" s="162" t="s">
        <v>149</v>
      </c>
      <c r="B119" s="164" t="s">
        <v>144</v>
      </c>
      <c r="C119" s="164" t="s">
        <v>38</v>
      </c>
      <c r="D119" s="164" t="s">
        <v>135</v>
      </c>
      <c r="E119" s="168"/>
      <c r="F119" s="168"/>
    </row>
    <row r="120">
      <c r="A120" s="168"/>
      <c r="B120" s="168"/>
      <c r="C120" s="168"/>
      <c r="D120" s="168"/>
      <c r="E120" s="168"/>
      <c r="F120" s="168"/>
    </row>
    <row r="121">
      <c r="A121" s="161" t="s">
        <v>150</v>
      </c>
    </row>
    <row r="122">
      <c r="A122" s="162" t="s">
        <v>151</v>
      </c>
      <c r="B122" s="163" t="s">
        <v>85</v>
      </c>
      <c r="C122" s="167"/>
      <c r="D122" s="167"/>
      <c r="E122" s="167"/>
      <c r="F122" s="168"/>
    </row>
    <row r="123">
      <c r="A123" s="166"/>
      <c r="B123" s="164" t="s">
        <v>146</v>
      </c>
      <c r="C123" s="167"/>
      <c r="D123" s="167"/>
      <c r="E123" s="167"/>
      <c r="F123" s="168"/>
    </row>
    <row r="124">
      <c r="A124" s="166"/>
      <c r="B124" s="167"/>
      <c r="C124" s="167"/>
      <c r="D124" s="167"/>
      <c r="E124" s="167"/>
      <c r="F124" s="168"/>
    </row>
    <row r="125">
      <c r="A125" s="162" t="s">
        <v>152</v>
      </c>
      <c r="B125" s="163" t="s">
        <v>85</v>
      </c>
      <c r="C125" s="167"/>
      <c r="D125" s="167"/>
      <c r="E125" s="167"/>
      <c r="F125" s="168"/>
    </row>
    <row r="126">
      <c r="A126" s="166"/>
      <c r="B126" s="164" t="s">
        <v>90</v>
      </c>
      <c r="C126" s="167"/>
      <c r="D126" s="167"/>
      <c r="E126" s="167"/>
      <c r="F126" s="168"/>
    </row>
    <row r="127">
      <c r="A127" s="166"/>
      <c r="B127" s="167"/>
      <c r="C127" s="167"/>
      <c r="D127" s="167"/>
      <c r="E127" s="167"/>
      <c r="F127" s="168"/>
    </row>
    <row r="128">
      <c r="A128" s="162" t="s">
        <v>153</v>
      </c>
      <c r="B128" s="163" t="s">
        <v>85</v>
      </c>
      <c r="C128" s="167"/>
      <c r="D128" s="167"/>
      <c r="E128" s="167"/>
      <c r="F128" s="168"/>
    </row>
    <row r="129">
      <c r="A129" s="166"/>
      <c r="B129" s="164" t="s">
        <v>130</v>
      </c>
      <c r="C129" s="167"/>
      <c r="D129" s="167"/>
      <c r="E129" s="167"/>
      <c r="F129" s="168"/>
    </row>
    <row r="130">
      <c r="A130" s="166"/>
      <c r="B130" s="167"/>
      <c r="C130" s="167"/>
      <c r="D130" s="167"/>
      <c r="E130" s="167"/>
      <c r="F130" s="168"/>
    </row>
    <row r="131">
      <c r="A131" s="162" t="s">
        <v>154</v>
      </c>
      <c r="B131" s="163" t="s">
        <v>85</v>
      </c>
      <c r="C131" s="167"/>
      <c r="D131" s="167"/>
      <c r="E131" s="167"/>
      <c r="F131" s="168"/>
    </row>
    <row r="132">
      <c r="A132" s="166"/>
      <c r="B132" s="164" t="s">
        <v>130</v>
      </c>
      <c r="C132" s="167"/>
      <c r="D132" s="167"/>
      <c r="E132" s="167"/>
      <c r="F132" s="168"/>
    </row>
    <row r="133">
      <c r="A133" s="166"/>
      <c r="B133" s="167"/>
      <c r="C133" s="167"/>
      <c r="D133" s="167"/>
      <c r="E133" s="167"/>
      <c r="F133" s="168"/>
    </row>
    <row r="134">
      <c r="A134" s="162" t="s">
        <v>155</v>
      </c>
      <c r="B134" s="163" t="s">
        <v>146</v>
      </c>
      <c r="C134" s="163" t="s">
        <v>156</v>
      </c>
      <c r="D134" s="167"/>
      <c r="E134" s="167"/>
      <c r="F134" s="168"/>
    </row>
    <row r="135">
      <c r="A135" s="166"/>
      <c r="B135" s="164" t="s">
        <v>85</v>
      </c>
      <c r="D135" s="167"/>
      <c r="E135" s="167"/>
      <c r="F135" s="168"/>
    </row>
    <row r="136">
      <c r="A136" s="166"/>
      <c r="B136" s="167"/>
      <c r="C136" s="167"/>
      <c r="D136" s="167"/>
      <c r="E136" s="167"/>
      <c r="F136" s="168"/>
    </row>
    <row r="137">
      <c r="A137" s="162" t="s">
        <v>157</v>
      </c>
      <c r="B137" s="163" t="s">
        <v>158</v>
      </c>
      <c r="C137" s="163" t="s">
        <v>156</v>
      </c>
      <c r="D137" s="167"/>
      <c r="E137" s="167"/>
      <c r="F137" s="168"/>
    </row>
    <row r="138">
      <c r="A138" s="166"/>
      <c r="B138" s="164" t="s">
        <v>85</v>
      </c>
      <c r="D138" s="167"/>
      <c r="E138" s="167"/>
      <c r="F138" s="168"/>
    </row>
    <row r="139">
      <c r="A139" s="166"/>
      <c r="B139" s="167"/>
      <c r="C139" s="167"/>
      <c r="D139" s="167"/>
      <c r="E139" s="167"/>
      <c r="F139" s="168"/>
    </row>
    <row r="140">
      <c r="A140" s="162" t="s">
        <v>159</v>
      </c>
      <c r="B140" s="163" t="s">
        <v>160</v>
      </c>
      <c r="C140" s="163" t="s">
        <v>81</v>
      </c>
      <c r="D140" s="163" t="s">
        <v>161</v>
      </c>
      <c r="E140" s="167"/>
      <c r="F140" s="168"/>
    </row>
    <row r="141">
      <c r="A141" s="166"/>
      <c r="B141" s="164" t="s">
        <v>162</v>
      </c>
      <c r="E141" s="167"/>
      <c r="F141" s="168"/>
    </row>
    <row r="142">
      <c r="A142" s="166"/>
      <c r="B142" s="167"/>
      <c r="C142" s="167"/>
      <c r="D142" s="167"/>
      <c r="E142" s="167"/>
      <c r="F142" s="168"/>
    </row>
    <row r="143">
      <c r="A143" s="162" t="s">
        <v>163</v>
      </c>
      <c r="B143" s="163" t="s">
        <v>164</v>
      </c>
      <c r="C143" s="110"/>
      <c r="D143" s="110"/>
      <c r="E143" s="110"/>
      <c r="F143" s="168"/>
    </row>
    <row r="144">
      <c r="A144" s="166"/>
      <c r="B144" s="164">
        <v>1.0</v>
      </c>
      <c r="C144" s="164" t="s">
        <v>38</v>
      </c>
      <c r="D144" s="164" t="s">
        <v>165</v>
      </c>
      <c r="F144" s="168"/>
    </row>
    <row r="145">
      <c r="A145" s="166"/>
      <c r="B145" s="167"/>
      <c r="C145" s="167"/>
      <c r="D145" s="167"/>
      <c r="E145" s="167"/>
      <c r="F145" s="168"/>
    </row>
    <row r="146">
      <c r="A146" s="162" t="s">
        <v>166</v>
      </c>
      <c r="B146" s="163" t="s">
        <v>164</v>
      </c>
      <c r="C146" s="163" t="s">
        <v>38</v>
      </c>
      <c r="D146" s="110"/>
      <c r="E146" s="163" t="s">
        <v>167</v>
      </c>
      <c r="F146" s="168"/>
    </row>
    <row r="147">
      <c r="A147" s="171"/>
      <c r="B147" s="164">
        <v>1.0</v>
      </c>
      <c r="C147" s="164" t="s">
        <v>38</v>
      </c>
      <c r="D147" s="164" t="s">
        <v>165</v>
      </c>
      <c r="F147" s="168"/>
    </row>
    <row r="148">
      <c r="A148" s="168"/>
      <c r="B148" s="168"/>
      <c r="C148" s="168"/>
      <c r="D148" s="168"/>
      <c r="E148" s="168"/>
      <c r="F148" s="168"/>
    </row>
    <row r="149">
      <c r="A149" s="162" t="s">
        <v>168</v>
      </c>
      <c r="B149" s="163" t="s">
        <v>169</v>
      </c>
      <c r="C149" s="163" t="s">
        <v>38</v>
      </c>
      <c r="D149" s="172" t="s">
        <v>170</v>
      </c>
      <c r="E149" s="110"/>
      <c r="F149" s="168"/>
    </row>
    <row r="150">
      <c r="A150" s="166"/>
      <c r="B150" s="164" t="s">
        <v>169</v>
      </c>
      <c r="F150" s="168"/>
    </row>
    <row r="152">
      <c r="A152" s="161" t="s">
        <v>171</v>
      </c>
    </row>
    <row r="153">
      <c r="A153" s="162" t="s">
        <v>172</v>
      </c>
      <c r="B153" s="163" t="s">
        <v>173</v>
      </c>
      <c r="C153" s="165"/>
      <c r="D153" s="168"/>
      <c r="E153" s="168"/>
      <c r="F153" s="168"/>
    </row>
    <row r="154">
      <c r="A154" s="166"/>
      <c r="B154" s="164" t="s">
        <v>85</v>
      </c>
      <c r="C154" s="165"/>
      <c r="D154" s="168"/>
      <c r="E154" s="168"/>
      <c r="F154" s="168"/>
    </row>
    <row r="155">
      <c r="A155" s="170"/>
      <c r="B155" s="165"/>
      <c r="C155" s="165"/>
      <c r="D155" s="168"/>
      <c r="E155" s="168"/>
      <c r="F155" s="168"/>
    </row>
    <row r="156">
      <c r="A156" s="162" t="s">
        <v>174</v>
      </c>
      <c r="B156" s="163" t="s">
        <v>94</v>
      </c>
      <c r="C156" s="110"/>
      <c r="D156" s="168"/>
      <c r="E156" s="168"/>
      <c r="F156" s="168"/>
    </row>
    <row r="157">
      <c r="A157" s="166"/>
      <c r="B157" s="164" t="s">
        <v>85</v>
      </c>
      <c r="D157" s="168"/>
      <c r="E157" s="168"/>
      <c r="F157" s="168"/>
    </row>
    <row r="158">
      <c r="A158" s="170"/>
      <c r="B158" s="165"/>
      <c r="C158" s="165"/>
      <c r="D158" s="168"/>
      <c r="E158" s="168"/>
      <c r="F158" s="168"/>
    </row>
    <row r="159">
      <c r="A159" s="162" t="s">
        <v>175</v>
      </c>
      <c r="B159" s="163" t="s">
        <v>97</v>
      </c>
      <c r="C159" s="165"/>
      <c r="D159" s="168"/>
      <c r="E159" s="168"/>
      <c r="F159" s="168"/>
    </row>
    <row r="160">
      <c r="A160" s="166"/>
      <c r="B160" s="164" t="s">
        <v>85</v>
      </c>
      <c r="C160" s="165"/>
      <c r="D160" s="168"/>
      <c r="E160" s="168"/>
      <c r="F160" s="168"/>
    </row>
    <row r="161">
      <c r="A161" s="170"/>
      <c r="B161" s="165"/>
      <c r="C161" s="165"/>
      <c r="D161" s="168"/>
      <c r="E161" s="168"/>
      <c r="F161" s="168"/>
    </row>
    <row r="162">
      <c r="A162" s="162" t="s">
        <v>96</v>
      </c>
      <c r="B162" s="163" t="s">
        <v>97</v>
      </c>
      <c r="C162" s="110"/>
      <c r="D162" s="168"/>
      <c r="E162" s="168"/>
      <c r="F162" s="168"/>
    </row>
    <row r="163">
      <c r="A163" s="166"/>
      <c r="B163" s="164" t="s">
        <v>98</v>
      </c>
      <c r="D163" s="168"/>
      <c r="E163" s="168"/>
      <c r="F163" s="168"/>
    </row>
    <row r="164">
      <c r="A164" s="170"/>
      <c r="B164" s="165"/>
      <c r="C164" s="165"/>
      <c r="D164" s="168"/>
      <c r="E164" s="168"/>
      <c r="F164" s="168"/>
    </row>
    <row r="165">
      <c r="A165" s="162" t="s">
        <v>93</v>
      </c>
      <c r="B165" s="163" t="s">
        <v>94</v>
      </c>
      <c r="C165" s="110"/>
      <c r="D165" s="168"/>
      <c r="E165" s="168"/>
      <c r="F165" s="168"/>
    </row>
    <row r="166">
      <c r="A166" s="169"/>
      <c r="B166" s="164" t="s">
        <v>176</v>
      </c>
      <c r="D166" s="168"/>
      <c r="E166" s="168"/>
      <c r="F166" s="168"/>
    </row>
    <row r="168">
      <c r="A168" s="161" t="s">
        <v>177</v>
      </c>
    </row>
    <row r="169">
      <c r="A169" s="162" t="s">
        <v>96</v>
      </c>
      <c r="B169" s="164" t="s">
        <v>178</v>
      </c>
      <c r="C169" s="164" t="s">
        <v>179</v>
      </c>
      <c r="D169" s="164" t="s">
        <v>180</v>
      </c>
      <c r="F169" s="168"/>
    </row>
    <row r="170">
      <c r="A170" s="166"/>
      <c r="B170" s="167"/>
      <c r="C170" s="167"/>
      <c r="D170" s="167"/>
      <c r="E170" s="167"/>
      <c r="F170" s="168"/>
    </row>
    <row r="171">
      <c r="A171" s="162" t="s">
        <v>93</v>
      </c>
      <c r="B171" s="164" t="s">
        <v>181</v>
      </c>
      <c r="C171" s="164" t="s">
        <v>179</v>
      </c>
      <c r="D171" s="164" t="s">
        <v>182</v>
      </c>
      <c r="F171" s="168"/>
    </row>
    <row r="172">
      <c r="A172" s="166"/>
      <c r="B172" s="167"/>
      <c r="C172" s="167"/>
      <c r="D172" s="167"/>
      <c r="E172" s="167"/>
      <c r="F172" s="168"/>
    </row>
    <row r="173">
      <c r="A173" s="162" t="s">
        <v>183</v>
      </c>
      <c r="B173" s="163" t="s">
        <v>184</v>
      </c>
      <c r="C173" s="167"/>
      <c r="D173" s="167"/>
      <c r="E173" s="167"/>
      <c r="F173" s="168"/>
    </row>
    <row r="174">
      <c r="A174" s="168"/>
      <c r="B174" s="173" t="s">
        <v>185</v>
      </c>
      <c r="C174" s="168"/>
      <c r="D174" s="168"/>
      <c r="E174" s="168"/>
      <c r="F174" s="168"/>
    </row>
    <row r="175">
      <c r="A175" s="168"/>
      <c r="B175" s="168"/>
      <c r="C175" s="168"/>
      <c r="D175" s="168"/>
      <c r="E175" s="168"/>
      <c r="F175" s="168"/>
    </row>
    <row r="176">
      <c r="A176" s="168"/>
      <c r="B176" s="168"/>
      <c r="C176" s="168"/>
      <c r="D176" s="168"/>
      <c r="E176" s="168"/>
      <c r="F176" s="168"/>
    </row>
    <row r="177">
      <c r="A177" s="168"/>
      <c r="B177" s="168"/>
      <c r="C177" s="168"/>
      <c r="D177" s="168"/>
      <c r="E177" s="168"/>
      <c r="F177" s="168"/>
    </row>
  </sheetData>
  <mergeCells count="82">
    <mergeCell ref="A62:B62"/>
    <mergeCell ref="D69:E69"/>
    <mergeCell ref="G69:H69"/>
    <mergeCell ref="D70:E70"/>
    <mergeCell ref="G70:H70"/>
    <mergeCell ref="B78:C78"/>
    <mergeCell ref="B79:C79"/>
    <mergeCell ref="B81:C81"/>
    <mergeCell ref="B82:C82"/>
    <mergeCell ref="D87:E87"/>
    <mergeCell ref="D88:E88"/>
    <mergeCell ref="A93:F93"/>
    <mergeCell ref="B103:C103"/>
    <mergeCell ref="B104:C104"/>
    <mergeCell ref="B107:D107"/>
    <mergeCell ref="A109:F109"/>
    <mergeCell ref="B114:D114"/>
    <mergeCell ref="A121:F121"/>
    <mergeCell ref="B135:C135"/>
    <mergeCell ref="B138:C138"/>
    <mergeCell ref="B141:D141"/>
    <mergeCell ref="B143:E143"/>
    <mergeCell ref="D144:E144"/>
    <mergeCell ref="C146:D146"/>
    <mergeCell ref="D147:E147"/>
    <mergeCell ref="D149:E149"/>
    <mergeCell ref="B150:E150"/>
    <mergeCell ref="A152:F152"/>
    <mergeCell ref="D169:E169"/>
    <mergeCell ref="D171:E171"/>
    <mergeCell ref="B156:C156"/>
    <mergeCell ref="B157:C157"/>
    <mergeCell ref="B162:C162"/>
    <mergeCell ref="B163:C163"/>
    <mergeCell ref="B165:C165"/>
    <mergeCell ref="B166:C166"/>
    <mergeCell ref="A168:F168"/>
    <mergeCell ref="A1:G1"/>
    <mergeCell ref="D2:E2"/>
    <mergeCell ref="D3:E3"/>
    <mergeCell ref="I3:J3"/>
    <mergeCell ref="K3:L3"/>
    <mergeCell ref="I4:J4"/>
    <mergeCell ref="K4:L4"/>
    <mergeCell ref="I6:J6"/>
    <mergeCell ref="I7:J7"/>
    <mergeCell ref="I8:J8"/>
    <mergeCell ref="K8:L8"/>
    <mergeCell ref="I9:J9"/>
    <mergeCell ref="K9:L9"/>
    <mergeCell ref="D4:E4"/>
    <mergeCell ref="D5:E5"/>
    <mergeCell ref="I5:J5"/>
    <mergeCell ref="K5:L5"/>
    <mergeCell ref="D6:E6"/>
    <mergeCell ref="K6:L6"/>
    <mergeCell ref="K7:L7"/>
    <mergeCell ref="D7:E7"/>
    <mergeCell ref="D8:E8"/>
    <mergeCell ref="D9:E9"/>
    <mergeCell ref="A11:E11"/>
    <mergeCell ref="A12:F12"/>
    <mergeCell ref="B17:D17"/>
    <mergeCell ref="B19:D19"/>
    <mergeCell ref="B21:C21"/>
    <mergeCell ref="B22:C22"/>
    <mergeCell ref="A26:E26"/>
    <mergeCell ref="A27:F27"/>
    <mergeCell ref="B28:C28"/>
    <mergeCell ref="B29:C29"/>
    <mergeCell ref="B30:C30"/>
    <mergeCell ref="B42:C42"/>
    <mergeCell ref="B43:C43"/>
    <mergeCell ref="A48:K48"/>
    <mergeCell ref="A49:D49"/>
    <mergeCell ref="B31:C31"/>
    <mergeCell ref="A33:C33"/>
    <mergeCell ref="A34:F34"/>
    <mergeCell ref="B35:C35"/>
    <mergeCell ref="B36:C36"/>
    <mergeCell ref="A40:C40"/>
    <mergeCell ref="A41:F4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8.57"/>
    <col customWidth="1" min="2" max="2" width="24.57"/>
    <col customWidth="1" min="3" max="3" width="15.14"/>
  </cols>
  <sheetData>
    <row r="1">
      <c r="A1" s="1" t="s">
        <v>186</v>
      </c>
    </row>
    <row r="2">
      <c r="A2" s="174" t="s">
        <v>187</v>
      </c>
      <c r="C2" s="175">
        <v>3000.0</v>
      </c>
      <c r="D2" s="176" t="s">
        <v>188</v>
      </c>
      <c r="H2" s="77">
        <v>1700000.0</v>
      </c>
    </row>
    <row r="4">
      <c r="A4" s="2" t="s">
        <v>189</v>
      </c>
      <c r="C4" s="136">
        <v>500000.0</v>
      </c>
    </row>
    <row r="5">
      <c r="A5" s="2" t="s">
        <v>190</v>
      </c>
      <c r="C5" s="140">
        <v>20000.0</v>
      </c>
    </row>
    <row r="6">
      <c r="A6" s="2" t="s">
        <v>191</v>
      </c>
      <c r="C6" s="177">
        <v>15000.0</v>
      </c>
    </row>
    <row r="7">
      <c r="A7" s="2" t="s">
        <v>192</v>
      </c>
      <c r="C7" s="178">
        <v>45000.0</v>
      </c>
    </row>
    <row r="8">
      <c r="A8" s="2" t="s">
        <v>193</v>
      </c>
      <c r="C8" s="21">
        <v>20000.0</v>
      </c>
    </row>
    <row r="9">
      <c r="A9" s="2" t="s">
        <v>194</v>
      </c>
      <c r="C9" s="179">
        <v>2500000.0</v>
      </c>
    </row>
    <row r="10">
      <c r="A10" s="2" t="s">
        <v>195</v>
      </c>
      <c r="C10" s="141">
        <v>300000.0</v>
      </c>
    </row>
    <row r="11">
      <c r="A11" s="2" t="s">
        <v>196</v>
      </c>
      <c r="C11" s="180">
        <v>1700.0</v>
      </c>
    </row>
    <row r="12">
      <c r="A12" s="2" t="s">
        <v>197</v>
      </c>
      <c r="C12" s="181">
        <v>3000.0</v>
      </c>
      <c r="D12" s="1" t="s">
        <v>198</v>
      </c>
    </row>
    <row r="14">
      <c r="A14" s="90" t="s">
        <v>199</v>
      </c>
      <c r="C14" s="182" t="s">
        <v>200</v>
      </c>
    </row>
    <row r="15">
      <c r="A15" s="183" t="s">
        <v>201</v>
      </c>
      <c r="C15" s="109" t="s">
        <v>202</v>
      </c>
      <c r="D15" s="109" t="s">
        <v>81</v>
      </c>
      <c r="E15" s="109" t="s">
        <v>203</v>
      </c>
      <c r="F15" s="109" t="s">
        <v>81</v>
      </c>
      <c r="G15" s="109" t="s">
        <v>204</v>
      </c>
    </row>
    <row r="16">
      <c r="A16" s="183"/>
      <c r="C16" s="97" t="s">
        <v>205</v>
      </c>
    </row>
    <row r="17">
      <c r="A17" s="184" t="s">
        <v>201</v>
      </c>
      <c r="C17" s="185">
        <f>C9</f>
        <v>2500000</v>
      </c>
      <c r="D17" s="105" t="s">
        <v>24</v>
      </c>
      <c r="E17" s="186">
        <f>C10</f>
        <v>300000</v>
      </c>
      <c r="F17" s="105" t="s">
        <v>24</v>
      </c>
      <c r="G17" s="187">
        <f>C5</f>
        <v>20000</v>
      </c>
      <c r="H17" s="25" t="s">
        <v>25</v>
      </c>
      <c r="I17" s="188">
        <f>(C17+E17+G17)/E18</f>
        <v>940</v>
      </c>
    </row>
    <row r="18">
      <c r="A18" s="189"/>
      <c r="C18" s="29"/>
      <c r="D18" s="190"/>
      <c r="E18" s="191">
        <f>C12</f>
        <v>3000</v>
      </c>
      <c r="F18" s="190"/>
      <c r="G18" s="190"/>
      <c r="H18" s="37"/>
      <c r="I18" s="29"/>
    </row>
    <row r="19">
      <c r="A19" s="192"/>
      <c r="C19" s="193"/>
      <c r="D19" s="193"/>
      <c r="E19" s="193"/>
      <c r="F19" s="193"/>
      <c r="G19" s="190"/>
      <c r="H19" s="37"/>
      <c r="I19" s="29"/>
    </row>
    <row r="20">
      <c r="A20" s="183" t="s">
        <v>206</v>
      </c>
      <c r="C20" s="194" t="s">
        <v>207</v>
      </c>
      <c r="D20" s="194" t="s">
        <v>179</v>
      </c>
      <c r="E20" s="194" t="s">
        <v>208</v>
      </c>
      <c r="G20" s="190"/>
      <c r="H20" s="37"/>
      <c r="I20" s="29"/>
    </row>
    <row r="21">
      <c r="A21" s="184" t="s">
        <v>206</v>
      </c>
      <c r="C21" s="191">
        <f>C12</f>
        <v>3000</v>
      </c>
      <c r="D21" s="195" t="s">
        <v>179</v>
      </c>
      <c r="E21" s="196">
        <f>I17</f>
        <v>940</v>
      </c>
      <c r="F21" s="25" t="s">
        <v>25</v>
      </c>
      <c r="G21" s="28">
        <f>C21*E21</f>
        <v>2820000</v>
      </c>
      <c r="H21" s="52"/>
      <c r="I21" s="25"/>
    </row>
    <row r="22">
      <c r="A22" s="189"/>
      <c r="C22" s="37"/>
      <c r="D22" s="37"/>
      <c r="E22" s="37"/>
      <c r="F22" s="37"/>
      <c r="G22" s="37"/>
      <c r="H22" s="37"/>
      <c r="I22" s="29"/>
    </row>
    <row r="23">
      <c r="A23" s="183" t="s">
        <v>209</v>
      </c>
      <c r="C23" s="197" t="s">
        <v>210</v>
      </c>
      <c r="D23" s="198" t="s">
        <v>211</v>
      </c>
      <c r="E23" s="198" t="s">
        <v>207</v>
      </c>
      <c r="F23" s="198" t="s">
        <v>212</v>
      </c>
      <c r="G23" s="197" t="s">
        <v>208</v>
      </c>
      <c r="H23" s="37"/>
      <c r="I23" s="29"/>
    </row>
    <row r="24">
      <c r="A24" s="184" t="s">
        <v>209</v>
      </c>
      <c r="C24" s="191">
        <f>C12</f>
        <v>3000</v>
      </c>
      <c r="D24" s="195" t="s">
        <v>179</v>
      </c>
      <c r="E24" s="196">
        <f>I17</f>
        <v>940</v>
      </c>
      <c r="F24" s="52" t="s">
        <v>25</v>
      </c>
      <c r="G24" s="28">
        <f>C24*E24</f>
        <v>2820000</v>
      </c>
      <c r="H24" s="37"/>
      <c r="I24" s="29"/>
    </row>
    <row r="25">
      <c r="A25" s="189"/>
      <c r="C25" s="37"/>
      <c r="D25" s="37"/>
      <c r="E25" s="199"/>
      <c r="F25" s="37"/>
      <c r="G25" s="37"/>
      <c r="H25" s="37"/>
      <c r="I25" s="29"/>
    </row>
    <row r="26">
      <c r="A26" s="183" t="s">
        <v>213</v>
      </c>
      <c r="C26" s="200" t="s">
        <v>214</v>
      </c>
      <c r="D26" s="200" t="s">
        <v>212</v>
      </c>
      <c r="E26" s="201" t="s">
        <v>215</v>
      </c>
      <c r="F26" s="37"/>
      <c r="G26" s="37"/>
      <c r="H26" s="37"/>
      <c r="I26" s="29"/>
    </row>
    <row r="27">
      <c r="A27" s="184" t="s">
        <v>213</v>
      </c>
      <c r="C27" s="191">
        <f>C12</f>
        <v>3000</v>
      </c>
      <c r="D27" s="195" t="s">
        <v>179</v>
      </c>
      <c r="E27" s="202">
        <f>C11</f>
        <v>1700</v>
      </c>
      <c r="F27" s="25" t="s">
        <v>25</v>
      </c>
      <c r="G27" s="25">
        <f>C27*E27</f>
        <v>5100000</v>
      </c>
      <c r="H27" s="66"/>
      <c r="I27" s="6"/>
    </row>
    <row r="28">
      <c r="A28" s="203"/>
      <c r="C28" s="66"/>
      <c r="D28" s="66"/>
      <c r="E28" s="66"/>
      <c r="F28" s="66"/>
      <c r="G28" s="66"/>
      <c r="H28" s="66"/>
      <c r="I28" s="6"/>
    </row>
    <row r="29">
      <c r="A29" s="183" t="s">
        <v>216</v>
      </c>
      <c r="C29" s="198" t="s">
        <v>217</v>
      </c>
      <c r="E29" s="198" t="s">
        <v>211</v>
      </c>
      <c r="F29" s="198" t="s">
        <v>218</v>
      </c>
      <c r="H29" s="198" t="s">
        <v>38</v>
      </c>
      <c r="I29" s="104" t="s">
        <v>219</v>
      </c>
    </row>
    <row r="30">
      <c r="A30" s="184" t="s">
        <v>216</v>
      </c>
      <c r="C30" s="25">
        <f>G27</f>
        <v>5100000</v>
      </c>
      <c r="E30" s="25" t="s">
        <v>27</v>
      </c>
      <c r="F30" s="25">
        <f>G21</f>
        <v>2820000</v>
      </c>
      <c r="H30" s="25" t="s">
        <v>27</v>
      </c>
      <c r="I30" s="204">
        <f>C6</f>
        <v>15000</v>
      </c>
      <c r="J30" s="52" t="s">
        <v>25</v>
      </c>
      <c r="K30" s="28">
        <f>C30-F30-I30</f>
        <v>2265000</v>
      </c>
    </row>
    <row r="31">
      <c r="A31" s="205"/>
    </row>
    <row r="32">
      <c r="A32" s="108" t="s">
        <v>220</v>
      </c>
      <c r="C32" s="109" t="s">
        <v>221</v>
      </c>
      <c r="D32" s="110"/>
      <c r="F32" s="108" t="s">
        <v>220</v>
      </c>
      <c r="I32" s="97" t="s">
        <v>215</v>
      </c>
      <c r="J32" s="97" t="s">
        <v>211</v>
      </c>
      <c r="K32" s="97" t="s">
        <v>222</v>
      </c>
      <c r="L32" s="97" t="s">
        <v>38</v>
      </c>
      <c r="M32" s="97" t="s">
        <v>223</v>
      </c>
    </row>
    <row r="33">
      <c r="A33" s="206"/>
      <c r="C33" s="97" t="s">
        <v>207</v>
      </c>
      <c r="F33" s="207"/>
    </row>
    <row r="34">
      <c r="A34" s="49" t="s">
        <v>220</v>
      </c>
      <c r="C34" s="208">
        <f>K30</f>
        <v>2265000</v>
      </c>
      <c r="D34" s="12" t="s">
        <v>39</v>
      </c>
      <c r="E34" s="113">
        <f>C34/C35</f>
        <v>755</v>
      </c>
    </row>
    <row r="35">
      <c r="A35" s="205"/>
      <c r="C35" s="209">
        <f>C12</f>
        <v>3000</v>
      </c>
    </row>
    <row r="36">
      <c r="A36" s="205"/>
    </row>
    <row r="37">
      <c r="A37" s="183" t="s">
        <v>224</v>
      </c>
      <c r="C37" s="97" t="s">
        <v>225</v>
      </c>
      <c r="D37" s="97" t="s">
        <v>211</v>
      </c>
      <c r="E37" s="97" t="s">
        <v>226</v>
      </c>
      <c r="F37" s="97" t="s">
        <v>38</v>
      </c>
      <c r="G37" s="97" t="s">
        <v>227</v>
      </c>
      <c r="H37" s="97" t="s">
        <v>38</v>
      </c>
      <c r="I37" s="97" t="s">
        <v>228</v>
      </c>
    </row>
    <row r="38">
      <c r="A38" s="184" t="s">
        <v>224</v>
      </c>
      <c r="C38" s="25">
        <f>K30</f>
        <v>2265000</v>
      </c>
      <c r="D38" s="25" t="s">
        <v>27</v>
      </c>
      <c r="E38" s="210">
        <f>C4</f>
        <v>500000</v>
      </c>
      <c r="F38" s="25" t="s">
        <v>27</v>
      </c>
      <c r="G38" s="211">
        <f>C7</f>
        <v>45000</v>
      </c>
      <c r="H38" s="52" t="s">
        <v>27</v>
      </c>
      <c r="I38" s="212">
        <f>C8</f>
        <v>20000</v>
      </c>
      <c r="J38" s="12" t="s">
        <v>39</v>
      </c>
      <c r="K38" s="213">
        <f>C38-E38-G38-I38</f>
        <v>1700000</v>
      </c>
    </row>
    <row r="39">
      <c r="A39" s="203"/>
      <c r="C39" s="25"/>
      <c r="D39" s="25"/>
      <c r="E39" s="25"/>
      <c r="F39" s="25"/>
      <c r="G39" s="25"/>
      <c r="H39" s="52"/>
      <c r="I39" s="25"/>
    </row>
    <row r="40">
      <c r="A40" s="214" t="s">
        <v>229</v>
      </c>
      <c r="B40" s="6"/>
      <c r="C40" s="6"/>
      <c r="D40" s="6"/>
      <c r="E40" s="66"/>
      <c r="F40" s="66"/>
      <c r="G40" s="66"/>
      <c r="H40" s="52"/>
      <c r="I40" s="25"/>
    </row>
    <row r="41">
      <c r="A41" s="215" t="s">
        <v>230</v>
      </c>
      <c r="H41" s="195" t="s">
        <v>231</v>
      </c>
      <c r="I41" s="25"/>
    </row>
    <row r="42">
      <c r="A42" s="183" t="s">
        <v>232</v>
      </c>
      <c r="C42" s="216" t="s">
        <v>226</v>
      </c>
      <c r="D42" s="216" t="s">
        <v>81</v>
      </c>
      <c r="E42" s="216" t="s">
        <v>227</v>
      </c>
      <c r="F42" s="110"/>
      <c r="G42" s="216" t="s">
        <v>81</v>
      </c>
      <c r="H42" s="216" t="s">
        <v>228</v>
      </c>
      <c r="I42" s="25"/>
    </row>
    <row r="43">
      <c r="A43" s="217"/>
      <c r="C43" s="218" t="s">
        <v>215</v>
      </c>
      <c r="D43" s="218" t="s">
        <v>38</v>
      </c>
      <c r="E43" s="218" t="s">
        <v>208</v>
      </c>
      <c r="F43" s="218" t="s">
        <v>38</v>
      </c>
      <c r="G43" s="218" t="s">
        <v>233</v>
      </c>
      <c r="I43" s="25"/>
    </row>
    <row r="44">
      <c r="A44" s="184" t="s">
        <v>232</v>
      </c>
      <c r="C44" s="219">
        <f>C4</f>
        <v>500000</v>
      </c>
      <c r="D44" s="105" t="s">
        <v>24</v>
      </c>
      <c r="E44" s="220">
        <f>C7</f>
        <v>45000</v>
      </c>
      <c r="F44" s="121"/>
      <c r="G44" s="105" t="s">
        <v>24</v>
      </c>
      <c r="H44" s="221">
        <f>C8</f>
        <v>20000</v>
      </c>
      <c r="I44" s="52" t="s">
        <v>25</v>
      </c>
      <c r="J44" s="222">
        <f>(C44+E44+H44)/(C45-E45-H45)</f>
        <v>748.3443709</v>
      </c>
      <c r="K44" s="223" t="s">
        <v>234</v>
      </c>
    </row>
    <row r="45">
      <c r="A45" s="203"/>
      <c r="C45" s="224">
        <f>C11</f>
        <v>1700</v>
      </c>
      <c r="D45" s="25" t="s">
        <v>27</v>
      </c>
      <c r="E45" s="196">
        <f>I17</f>
        <v>940</v>
      </c>
      <c r="G45" s="42" t="s">
        <v>27</v>
      </c>
      <c r="H45" s="225">
        <f>C6/C12</f>
        <v>5</v>
      </c>
      <c r="I45" s="66"/>
      <c r="J45" s="6"/>
    </row>
    <row r="46">
      <c r="C46" s="6"/>
      <c r="D46" s="6"/>
      <c r="E46" s="66"/>
      <c r="F46" s="66"/>
      <c r="G46" s="66"/>
      <c r="H46" s="66"/>
      <c r="I46" s="66"/>
      <c r="J46" s="66"/>
      <c r="K46" s="6"/>
    </row>
    <row r="47">
      <c r="A47" s="214" t="s">
        <v>229</v>
      </c>
      <c r="B47" s="6"/>
      <c r="C47" s="6"/>
      <c r="D47" s="6"/>
      <c r="E47" s="66"/>
      <c r="F47" s="66"/>
      <c r="G47" s="66"/>
      <c r="H47" s="66"/>
      <c r="I47" s="66"/>
      <c r="J47" s="66"/>
      <c r="K47" s="6"/>
    </row>
    <row r="48">
      <c r="A48" s="226" t="s">
        <v>235</v>
      </c>
      <c r="L48" s="1" t="s">
        <v>236</v>
      </c>
    </row>
    <row r="49">
      <c r="A49" s="183" t="s">
        <v>166</v>
      </c>
      <c r="C49" s="216" t="s">
        <v>237</v>
      </c>
      <c r="D49" s="216" t="s">
        <v>81</v>
      </c>
      <c r="E49" s="216" t="s">
        <v>227</v>
      </c>
      <c r="F49" s="110"/>
      <c r="G49" s="216" t="s">
        <v>81</v>
      </c>
      <c r="H49" s="216" t="s">
        <v>228</v>
      </c>
      <c r="I49" s="6"/>
      <c r="J49" s="6"/>
      <c r="K49" s="6"/>
    </row>
    <row r="50">
      <c r="A50" s="217"/>
      <c r="C50" s="218" t="s">
        <v>215</v>
      </c>
      <c r="E50" s="218" t="s">
        <v>38</v>
      </c>
      <c r="G50" s="218" t="s">
        <v>238</v>
      </c>
      <c r="I50" s="6"/>
      <c r="J50" s="6"/>
      <c r="K50" s="6"/>
    </row>
    <row r="51">
      <c r="A51" s="184" t="s">
        <v>166</v>
      </c>
      <c r="C51" s="227">
        <f>C4*0.5</f>
        <v>250000</v>
      </c>
      <c r="D51" s="228" t="s">
        <v>81</v>
      </c>
      <c r="E51" s="229">
        <f>C7</f>
        <v>45000</v>
      </c>
      <c r="F51" s="121"/>
      <c r="G51" s="228" t="s">
        <v>81</v>
      </c>
      <c r="H51" s="230">
        <f>C8</f>
        <v>20000</v>
      </c>
      <c r="I51" s="60" t="s">
        <v>39</v>
      </c>
      <c r="J51" s="231">
        <f>(C51+E51+H51)/(C52-G52)</f>
        <v>414.4736842</v>
      </c>
      <c r="K51" s="232" t="s">
        <v>234</v>
      </c>
      <c r="L51" s="233" t="s">
        <v>239</v>
      </c>
      <c r="M51" s="233" t="s">
        <v>240</v>
      </c>
    </row>
    <row r="52">
      <c r="A52" s="6"/>
      <c r="C52" s="234">
        <f>C11</f>
        <v>1700</v>
      </c>
      <c r="E52" s="60" t="s">
        <v>38</v>
      </c>
      <c r="G52" s="235">
        <f>I17</f>
        <v>940</v>
      </c>
      <c r="I52" s="26"/>
      <c r="J52" s="26"/>
      <c r="K52" s="6"/>
    </row>
    <row r="53">
      <c r="A53" s="6"/>
      <c r="C53" s="6"/>
      <c r="D53" s="6"/>
      <c r="E53" s="6"/>
      <c r="F53" s="6"/>
      <c r="G53" s="6"/>
      <c r="H53" s="6"/>
      <c r="I53" s="6"/>
      <c r="J53" s="6"/>
      <c r="K53" s="6"/>
    </row>
    <row r="54">
      <c r="A54" s="214" t="s">
        <v>229</v>
      </c>
      <c r="B54" s="6"/>
      <c r="C54" s="6"/>
      <c r="D54" s="6"/>
      <c r="E54" s="6"/>
      <c r="F54" s="6"/>
      <c r="G54" s="6"/>
      <c r="H54" s="6"/>
      <c r="I54" s="6"/>
      <c r="J54" s="6"/>
      <c r="K54" s="6"/>
    </row>
    <row r="55">
      <c r="A55" s="214" t="s">
        <v>241</v>
      </c>
      <c r="G55" s="236"/>
      <c r="H55" s="6"/>
      <c r="I55" s="6"/>
      <c r="J55" s="6"/>
      <c r="K55" s="6"/>
    </row>
    <row r="56">
      <c r="A56" s="43" t="s">
        <v>242</v>
      </c>
      <c r="C56" s="237">
        <f>1530</f>
        <v>1530</v>
      </c>
      <c r="D56" s="6"/>
      <c r="E56" s="6"/>
      <c r="F56" s="6"/>
      <c r="G56" s="6"/>
      <c r="H56" s="6"/>
      <c r="I56" s="6"/>
      <c r="J56" s="6"/>
      <c r="K56" s="6"/>
    </row>
    <row r="57">
      <c r="A57" s="203"/>
      <c r="C57" s="6"/>
      <c r="D57" s="6"/>
      <c r="E57" s="6"/>
      <c r="F57" s="6"/>
      <c r="G57" s="6"/>
      <c r="H57" s="6"/>
      <c r="I57" s="6"/>
      <c r="J57" s="6"/>
      <c r="K57" s="6"/>
    </row>
    <row r="58">
      <c r="A58" s="183" t="s">
        <v>213</v>
      </c>
      <c r="C58" s="200" t="s">
        <v>214</v>
      </c>
      <c r="D58" s="200" t="s">
        <v>212</v>
      </c>
      <c r="E58" s="201" t="s">
        <v>215</v>
      </c>
      <c r="F58" s="37"/>
      <c r="G58" s="37"/>
      <c r="H58" s="6"/>
      <c r="I58" s="6"/>
      <c r="J58" s="6"/>
      <c r="K58" s="6"/>
    </row>
    <row r="59">
      <c r="A59" s="184" t="s">
        <v>213</v>
      </c>
      <c r="C59" s="191">
        <f>C12</f>
        <v>3000</v>
      </c>
      <c r="D59" s="195" t="s">
        <v>179</v>
      </c>
      <c r="E59" s="202">
        <f>C56</f>
        <v>1530</v>
      </c>
      <c r="F59" s="25" t="s">
        <v>25</v>
      </c>
      <c r="G59" s="28">
        <f>C59*E59</f>
        <v>4590000</v>
      </c>
      <c r="H59" s="6"/>
      <c r="I59" s="6"/>
      <c r="J59" s="6"/>
      <c r="K59" s="6"/>
    </row>
    <row r="60">
      <c r="A60" s="203"/>
      <c r="C60" s="6"/>
      <c r="D60" s="6"/>
      <c r="E60" s="6"/>
      <c r="F60" s="6"/>
      <c r="G60" s="6"/>
      <c r="H60" s="6"/>
      <c r="I60" s="6"/>
      <c r="J60" s="6"/>
      <c r="K60" s="6"/>
    </row>
    <row r="61">
      <c r="A61" s="183" t="s">
        <v>216</v>
      </c>
      <c r="C61" s="198" t="s">
        <v>217</v>
      </c>
      <c r="E61" s="198" t="s">
        <v>211</v>
      </c>
      <c r="F61" s="198" t="s">
        <v>218</v>
      </c>
      <c r="H61" s="198" t="s">
        <v>38</v>
      </c>
      <c r="I61" s="104" t="s">
        <v>219</v>
      </c>
      <c r="J61" s="6"/>
      <c r="K61" s="6"/>
    </row>
    <row r="62">
      <c r="A62" s="184" t="s">
        <v>216</v>
      </c>
      <c r="C62" s="25">
        <f>G59</f>
        <v>4590000</v>
      </c>
      <c r="E62" s="25" t="s">
        <v>27</v>
      </c>
      <c r="F62" s="25">
        <f>G21</f>
        <v>2820000</v>
      </c>
      <c r="H62" s="25" t="s">
        <v>27</v>
      </c>
      <c r="I62" s="204">
        <f>C6</f>
        <v>15000</v>
      </c>
      <c r="J62" s="52" t="s">
        <v>25</v>
      </c>
      <c r="K62" s="28">
        <f>C62-F62-I62</f>
        <v>1755000</v>
      </c>
    </row>
    <row r="63">
      <c r="A63" s="203"/>
      <c r="C63" s="6"/>
      <c r="D63" s="6"/>
      <c r="E63" s="6"/>
      <c r="F63" s="6"/>
      <c r="G63" s="6"/>
      <c r="H63" s="6"/>
      <c r="I63" s="6"/>
      <c r="J63" s="6"/>
      <c r="K63" s="6"/>
    </row>
    <row r="64">
      <c r="A64" s="96" t="s">
        <v>243</v>
      </c>
      <c r="C64" s="238" t="s">
        <v>225</v>
      </c>
      <c r="D64" s="238" t="s">
        <v>38</v>
      </c>
      <c r="E64" s="200" t="s">
        <v>226</v>
      </c>
      <c r="F64" s="200" t="s">
        <v>38</v>
      </c>
      <c r="G64" s="200" t="s">
        <v>227</v>
      </c>
      <c r="H64" s="200" t="s">
        <v>38</v>
      </c>
      <c r="I64" s="200" t="s">
        <v>228</v>
      </c>
      <c r="J64" s="66"/>
      <c r="K64" s="6"/>
    </row>
    <row r="65">
      <c r="A65" s="43" t="s">
        <v>243</v>
      </c>
      <c r="C65" s="25">
        <f>K62</f>
        <v>1755000</v>
      </c>
      <c r="D65" s="60" t="s">
        <v>38</v>
      </c>
      <c r="E65" s="52">
        <f>C4</f>
        <v>500000</v>
      </c>
      <c r="F65" s="195" t="s">
        <v>38</v>
      </c>
      <c r="G65" s="52">
        <f>C7</f>
        <v>45000</v>
      </c>
      <c r="H65" s="195" t="s">
        <v>38</v>
      </c>
      <c r="I65" s="52">
        <f>C8</f>
        <v>20000</v>
      </c>
      <c r="J65" s="12" t="s">
        <v>39</v>
      </c>
      <c r="K65" s="222">
        <f>C65-E65-G65-I65</f>
        <v>1190000</v>
      </c>
    </row>
    <row r="66">
      <c r="A66" s="6"/>
      <c r="C66" s="6"/>
      <c r="D66" s="6"/>
      <c r="E66" s="239" t="s">
        <v>83</v>
      </c>
      <c r="F66" s="66"/>
      <c r="G66" s="66"/>
      <c r="H66" s="66"/>
      <c r="I66" s="66"/>
      <c r="J66" s="66"/>
      <c r="K66" s="6"/>
    </row>
    <row r="67">
      <c r="A67" s="90" t="s">
        <v>244</v>
      </c>
      <c r="B67" s="240"/>
      <c r="C67" s="214"/>
      <c r="D67" s="214"/>
      <c r="E67" s="215"/>
      <c r="F67" s="215"/>
      <c r="G67" s="215"/>
      <c r="H67" s="215"/>
      <c r="I67" s="215"/>
      <c r="J67" s="66"/>
      <c r="K67" s="6"/>
    </row>
    <row r="68">
      <c r="A68" s="241" t="s">
        <v>245</v>
      </c>
      <c r="I68" s="242" t="s">
        <v>246</v>
      </c>
      <c r="J68" s="241" t="s">
        <v>247</v>
      </c>
      <c r="K68" s="239" t="s">
        <v>248</v>
      </c>
    </row>
    <row r="69">
      <c r="A69" s="183" t="s">
        <v>232</v>
      </c>
      <c r="C69" s="238" t="s">
        <v>249</v>
      </c>
      <c r="D69" s="238" t="s">
        <v>179</v>
      </c>
      <c r="E69" s="200" t="s">
        <v>215</v>
      </c>
      <c r="F69" s="66"/>
      <c r="G69" s="66"/>
      <c r="H69" s="243"/>
      <c r="I69" s="243"/>
      <c r="J69" s="243"/>
      <c r="K69" s="6"/>
    </row>
    <row r="70">
      <c r="A70" s="244" t="s">
        <v>250</v>
      </c>
      <c r="C70" s="6"/>
      <c r="D70" s="6"/>
      <c r="E70" s="66"/>
      <c r="F70" s="66"/>
      <c r="G70" s="66"/>
      <c r="H70" s="243"/>
      <c r="I70" s="243"/>
      <c r="J70" s="243"/>
      <c r="K70" s="6"/>
    </row>
    <row r="71">
      <c r="A71" s="184" t="s">
        <v>232</v>
      </c>
      <c r="C71" s="60" t="s">
        <v>249</v>
      </c>
      <c r="D71" s="60" t="s">
        <v>179</v>
      </c>
      <c r="E71" s="245">
        <f>C11</f>
        <v>1700</v>
      </c>
      <c r="F71" s="195" t="s">
        <v>39</v>
      </c>
      <c r="G71" s="246">
        <v>850000.0</v>
      </c>
      <c r="H71" s="243"/>
      <c r="I71" s="243"/>
      <c r="J71" s="243"/>
      <c r="K71" s="6"/>
    </row>
    <row r="72">
      <c r="A72" s="184"/>
      <c r="C72" s="60" t="s">
        <v>249</v>
      </c>
      <c r="D72" s="236" t="s">
        <v>39</v>
      </c>
      <c r="E72" s="247">
        <f>G71/E71</f>
        <v>500</v>
      </c>
      <c r="F72" s="66"/>
      <c r="G72" s="66"/>
      <c r="H72" s="243"/>
      <c r="I72" s="243"/>
      <c r="J72" s="243"/>
      <c r="K72" s="6"/>
    </row>
    <row r="73">
      <c r="C73" s="6"/>
      <c r="D73" s="6"/>
      <c r="E73" s="66"/>
      <c r="F73" s="66"/>
      <c r="G73" s="66"/>
      <c r="H73" s="243"/>
      <c r="I73" s="243"/>
      <c r="J73" s="243"/>
      <c r="K73" s="6"/>
    </row>
    <row r="74">
      <c r="A74" s="103" t="s">
        <v>232</v>
      </c>
      <c r="C74" s="248" t="s">
        <v>226</v>
      </c>
      <c r="D74" s="248" t="s">
        <v>81</v>
      </c>
      <c r="E74" s="248" t="s">
        <v>227</v>
      </c>
      <c r="F74" s="110"/>
      <c r="G74" s="248" t="s">
        <v>81</v>
      </c>
      <c r="H74" s="248" t="s">
        <v>228</v>
      </c>
      <c r="I74" s="243"/>
      <c r="J74" s="243"/>
      <c r="K74" s="6"/>
    </row>
    <row r="75">
      <c r="C75" s="249" t="s">
        <v>215</v>
      </c>
      <c r="D75" s="249" t="s">
        <v>38</v>
      </c>
      <c r="E75" s="249" t="s">
        <v>208</v>
      </c>
      <c r="F75" s="249" t="s">
        <v>38</v>
      </c>
      <c r="G75" s="249" t="s">
        <v>233</v>
      </c>
      <c r="I75" s="243"/>
      <c r="J75" s="243"/>
      <c r="K75" s="6"/>
    </row>
    <row r="76">
      <c r="A76" s="184" t="s">
        <v>232</v>
      </c>
      <c r="C76" s="250" t="s">
        <v>164</v>
      </c>
      <c r="D76" s="121"/>
      <c r="E76" s="121"/>
      <c r="F76" s="121"/>
      <c r="G76" s="121"/>
      <c r="H76" s="121"/>
      <c r="I76" s="195" t="s">
        <v>39</v>
      </c>
      <c r="J76" s="52">
        <f>E72</f>
        <v>500</v>
      </c>
      <c r="K76" s="6"/>
    </row>
    <row r="77">
      <c r="A77" s="203"/>
      <c r="C77" s="224">
        <f>C11</f>
        <v>1700</v>
      </c>
      <c r="D77" s="25" t="s">
        <v>27</v>
      </c>
      <c r="E77" s="196">
        <f>I17</f>
        <v>940</v>
      </c>
      <c r="G77" s="42" t="s">
        <v>27</v>
      </c>
      <c r="H77" s="225">
        <f>C6/C12</f>
        <v>5</v>
      </c>
      <c r="I77" s="66"/>
      <c r="J77" s="66"/>
      <c r="K77" s="6"/>
    </row>
    <row r="78">
      <c r="A78" s="184"/>
      <c r="C78" s="236" t="s">
        <v>251</v>
      </c>
      <c r="D78" s="60" t="s">
        <v>39</v>
      </c>
      <c r="E78" s="195">
        <v>500.0</v>
      </c>
      <c r="F78" s="195" t="s">
        <v>179</v>
      </c>
      <c r="G78" s="52">
        <f>C77-E77-H77</f>
        <v>755</v>
      </c>
      <c r="H78" s="66"/>
      <c r="I78" s="66"/>
      <c r="J78" s="66"/>
      <c r="K78" s="6"/>
    </row>
    <row r="79">
      <c r="C79" s="236" t="s">
        <v>251</v>
      </c>
      <c r="D79" s="60" t="s">
        <v>39</v>
      </c>
      <c r="E79" s="222">
        <f>E78*G78</f>
        <v>377500</v>
      </c>
      <c r="F79" s="52"/>
      <c r="G79" s="52"/>
      <c r="H79" s="66"/>
      <c r="I79" s="66"/>
      <c r="J79" s="66"/>
      <c r="K79" s="6"/>
    </row>
    <row r="80">
      <c r="C80" s="6"/>
      <c r="D80" s="6"/>
      <c r="E80" s="66"/>
      <c r="F80" s="66"/>
      <c r="G80" s="66"/>
      <c r="H80" s="66"/>
      <c r="I80" s="66"/>
      <c r="J80" s="66"/>
      <c r="K80" s="6"/>
    </row>
    <row r="81">
      <c r="C81" s="6"/>
      <c r="D81" s="6"/>
      <c r="E81" s="66"/>
      <c r="F81" s="66"/>
      <c r="G81" s="66"/>
      <c r="H81" s="66"/>
      <c r="I81" s="66"/>
      <c r="J81" s="66"/>
      <c r="K81" s="6"/>
    </row>
    <row r="82">
      <c r="A82" s="50"/>
    </row>
    <row r="83">
      <c r="A83" s="1" t="s">
        <v>252</v>
      </c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</row>
    <row r="85">
      <c r="A85" s="2" t="s">
        <v>85</v>
      </c>
      <c r="C85" s="251">
        <v>360000.0</v>
      </c>
      <c r="D85" s="1" t="s">
        <v>198</v>
      </c>
    </row>
    <row r="86">
      <c r="A86" s="2" t="s">
        <v>253</v>
      </c>
      <c r="C86" s="12">
        <v>340000.0</v>
      </c>
      <c r="D86" s="1" t="s">
        <v>198</v>
      </c>
    </row>
    <row r="87">
      <c r="A87" s="2" t="s">
        <v>254</v>
      </c>
      <c r="C87" s="252">
        <v>40000.0</v>
      </c>
      <c r="D87" s="1" t="s">
        <v>198</v>
      </c>
    </row>
    <row r="88">
      <c r="A88" s="2" t="s">
        <v>255</v>
      </c>
      <c r="C88" s="77">
        <v>5.0</v>
      </c>
      <c r="E88" s="1"/>
    </row>
    <row r="89">
      <c r="A89" s="2" t="s">
        <v>256</v>
      </c>
      <c r="C89" s="77">
        <v>10.0</v>
      </c>
    </row>
    <row r="90">
      <c r="A90" s="2" t="s">
        <v>257</v>
      </c>
      <c r="C90" s="253">
        <v>1002000.0</v>
      </c>
    </row>
    <row r="91">
      <c r="A91" s="2" t="s">
        <v>258</v>
      </c>
      <c r="C91" s="77">
        <v>120000.0</v>
      </c>
    </row>
    <row r="92">
      <c r="A92" s="2" t="s">
        <v>259</v>
      </c>
      <c r="C92" s="77">
        <v>80000.0</v>
      </c>
    </row>
    <row r="93">
      <c r="A93" s="2" t="s">
        <v>260</v>
      </c>
      <c r="C93" s="77">
        <v>105000.0</v>
      </c>
    </row>
    <row r="94">
      <c r="A94" s="2" t="s">
        <v>261</v>
      </c>
      <c r="C94" s="133">
        <v>600000.0</v>
      </c>
      <c r="F94" s="1"/>
    </row>
    <row r="96">
      <c r="A96" s="90" t="s">
        <v>262</v>
      </c>
      <c r="B96" s="240"/>
      <c r="C96" s="240"/>
    </row>
    <row r="97">
      <c r="A97" s="254" t="s">
        <v>263</v>
      </c>
      <c r="D97" s="255"/>
    </row>
    <row r="98">
      <c r="A98" s="256" t="s">
        <v>264</v>
      </c>
      <c r="C98" s="257" t="s">
        <v>265</v>
      </c>
      <c r="E98" s="257" t="s">
        <v>38</v>
      </c>
      <c r="F98" s="257" t="s">
        <v>266</v>
      </c>
      <c r="I98" s="257" t="s">
        <v>39</v>
      </c>
      <c r="J98" s="257" t="s">
        <v>267</v>
      </c>
    </row>
    <row r="99">
      <c r="A99" s="258" t="s">
        <v>264</v>
      </c>
      <c r="C99" s="251">
        <f>C85</f>
        <v>360000</v>
      </c>
      <c r="D99" s="12" t="s">
        <v>38</v>
      </c>
      <c r="E99" s="259">
        <f>C87</f>
        <v>40000</v>
      </c>
      <c r="F99" s="260" t="s">
        <v>39</v>
      </c>
      <c r="G99" s="261">
        <f>C99-E99</f>
        <v>320000</v>
      </c>
      <c r="H99" s="262"/>
      <c r="I99" s="258"/>
      <c r="J99" s="258"/>
    </row>
    <row r="100">
      <c r="A100" s="258"/>
      <c r="C100" s="263"/>
      <c r="D100" s="263"/>
      <c r="E100" s="262"/>
      <c r="F100" s="262"/>
      <c r="G100" s="262"/>
      <c r="H100" s="262"/>
      <c r="I100" s="258"/>
      <c r="J100" s="258"/>
    </row>
    <row r="101">
      <c r="A101" s="256" t="s">
        <v>268</v>
      </c>
      <c r="C101" s="97" t="s">
        <v>38</v>
      </c>
      <c r="D101" s="97" t="s">
        <v>225</v>
      </c>
      <c r="E101" s="257" t="s">
        <v>81</v>
      </c>
      <c r="F101" s="257" t="s">
        <v>269</v>
      </c>
      <c r="G101" s="257" t="s">
        <v>38</v>
      </c>
      <c r="H101" s="257" t="s">
        <v>219</v>
      </c>
      <c r="I101" s="258"/>
      <c r="J101" s="258"/>
    </row>
    <row r="102">
      <c r="A102" s="258" t="s">
        <v>268</v>
      </c>
      <c r="C102" s="260" t="s">
        <v>38</v>
      </c>
      <c r="D102" s="264">
        <f>C94</f>
        <v>600000</v>
      </c>
      <c r="E102" s="260" t="s">
        <v>81</v>
      </c>
      <c r="F102" s="260">
        <f>C85*C89</f>
        <v>3600000</v>
      </c>
      <c r="G102" s="260" t="s">
        <v>38</v>
      </c>
      <c r="H102" s="265">
        <f>C90</f>
        <v>1002000</v>
      </c>
      <c r="I102" s="262" t="s">
        <v>270</v>
      </c>
      <c r="J102" s="266">
        <f>-D102+F102-H102</f>
        <v>1998000</v>
      </c>
    </row>
    <row r="103">
      <c r="A103" s="258"/>
      <c r="C103" s="258"/>
      <c r="D103" s="258"/>
      <c r="E103" s="258"/>
      <c r="F103" s="258"/>
      <c r="G103" s="258"/>
      <c r="H103" s="258"/>
      <c r="I103" s="258"/>
      <c r="J103" s="258"/>
    </row>
    <row r="104">
      <c r="A104" s="256" t="s">
        <v>271</v>
      </c>
      <c r="C104" s="267" t="s">
        <v>272</v>
      </c>
      <c r="D104" s="267" t="s">
        <v>38</v>
      </c>
      <c r="E104" s="268" t="s">
        <v>273</v>
      </c>
      <c r="F104" s="258"/>
      <c r="G104" s="258"/>
      <c r="H104" s="258"/>
      <c r="I104" s="258"/>
      <c r="J104" s="258"/>
    </row>
    <row r="105">
      <c r="A105" s="256"/>
      <c r="C105" s="257" t="s">
        <v>274</v>
      </c>
      <c r="F105" s="258"/>
      <c r="G105" s="258"/>
      <c r="H105" s="258"/>
      <c r="I105" s="258"/>
      <c r="J105" s="258"/>
    </row>
    <row r="106">
      <c r="A106" s="258" t="s">
        <v>271</v>
      </c>
      <c r="C106" s="269">
        <f>J102</f>
        <v>1998000</v>
      </c>
      <c r="D106" s="270" t="s">
        <v>38</v>
      </c>
      <c r="E106" s="271">
        <f>C87*C88</f>
        <v>200000</v>
      </c>
      <c r="F106" s="262" t="s">
        <v>39</v>
      </c>
      <c r="G106" s="272">
        <f>(C106-E106)/C107</f>
        <v>5.61875</v>
      </c>
      <c r="H106" s="273"/>
      <c r="I106" s="273"/>
      <c r="J106" s="258"/>
    </row>
    <row r="107">
      <c r="A107" s="274"/>
      <c r="C107" s="261">
        <f>G99</f>
        <v>320000</v>
      </c>
      <c r="F107" s="258"/>
      <c r="G107" s="258"/>
      <c r="H107" s="258"/>
      <c r="I107" s="258"/>
      <c r="J107" s="258"/>
    </row>
    <row r="108">
      <c r="A108" s="274"/>
      <c r="C108" s="274"/>
      <c r="D108" s="274"/>
      <c r="E108" s="274"/>
      <c r="F108" s="258"/>
      <c r="G108" s="258"/>
      <c r="H108" s="258"/>
      <c r="I108" s="258"/>
      <c r="J108" s="258"/>
    </row>
    <row r="109">
      <c r="A109" s="50"/>
    </row>
    <row r="110">
      <c r="A110" s="1" t="s">
        <v>275</v>
      </c>
    </row>
    <row r="112">
      <c r="A112" s="2" t="s">
        <v>276</v>
      </c>
      <c r="C112" s="179">
        <v>250000.0</v>
      </c>
    </row>
    <row r="113">
      <c r="A113" s="2" t="s">
        <v>277</v>
      </c>
      <c r="C113" s="141">
        <v>25000.0</v>
      </c>
    </row>
    <row r="114">
      <c r="A114" s="2" t="s">
        <v>278</v>
      </c>
      <c r="C114" s="77">
        <v>30000.0</v>
      </c>
    </row>
    <row r="115">
      <c r="A115" s="2" t="s">
        <v>279</v>
      </c>
      <c r="C115" s="140">
        <v>15000.0</v>
      </c>
    </row>
    <row r="116">
      <c r="A116" s="2" t="s">
        <v>257</v>
      </c>
      <c r="C116" s="77">
        <v>20000.0</v>
      </c>
    </row>
    <row r="117">
      <c r="A117" s="2" t="s">
        <v>280</v>
      </c>
      <c r="C117" s="77">
        <v>15000.0</v>
      </c>
    </row>
    <row r="118">
      <c r="A118" s="2" t="s">
        <v>260</v>
      </c>
      <c r="C118" s="77">
        <v>25000.0</v>
      </c>
    </row>
    <row r="119">
      <c r="A119" s="2" t="s">
        <v>281</v>
      </c>
      <c r="C119" s="275">
        <v>40000.0</v>
      </c>
      <c r="D119" s="1" t="s">
        <v>198</v>
      </c>
    </row>
    <row r="120">
      <c r="A120" s="2" t="s">
        <v>282</v>
      </c>
      <c r="C120" s="276">
        <v>45000.0</v>
      </c>
      <c r="D120" s="1" t="s">
        <v>198</v>
      </c>
    </row>
    <row r="121">
      <c r="A121" s="2" t="s">
        <v>283</v>
      </c>
      <c r="C121" s="12">
        <v>10000.0</v>
      </c>
      <c r="D121" s="1" t="s">
        <v>284</v>
      </c>
      <c r="E121" s="177">
        <v>7.0</v>
      </c>
      <c r="F121" s="1" t="s">
        <v>285</v>
      </c>
    </row>
    <row r="122">
      <c r="A122" s="2" t="s">
        <v>286</v>
      </c>
      <c r="C122" s="77">
        <v>15.0</v>
      </c>
    </row>
    <row r="124">
      <c r="A124" s="90" t="s">
        <v>287</v>
      </c>
      <c r="B124" s="240"/>
    </row>
    <row r="125">
      <c r="A125" s="241" t="s">
        <v>288</v>
      </c>
    </row>
    <row r="126">
      <c r="A126" s="183" t="s">
        <v>201</v>
      </c>
      <c r="C126" s="109" t="s">
        <v>202</v>
      </c>
      <c r="D126" s="109" t="s">
        <v>81</v>
      </c>
      <c r="E126" s="109" t="s">
        <v>203</v>
      </c>
      <c r="F126" s="109" t="s">
        <v>81</v>
      </c>
      <c r="G126" s="109" t="s">
        <v>204</v>
      </c>
    </row>
    <row r="127">
      <c r="A127" s="183"/>
      <c r="C127" s="97" t="s">
        <v>205</v>
      </c>
    </row>
    <row r="128">
      <c r="A128" s="184" t="s">
        <v>201</v>
      </c>
      <c r="C128" s="185">
        <f>C112</f>
        <v>250000</v>
      </c>
      <c r="D128" s="105" t="s">
        <v>24</v>
      </c>
      <c r="E128" s="186">
        <f>C113</f>
        <v>25000</v>
      </c>
      <c r="F128" s="105" t="s">
        <v>24</v>
      </c>
      <c r="G128" s="187">
        <f>C115</f>
        <v>15000</v>
      </c>
      <c r="H128" s="25" t="s">
        <v>25</v>
      </c>
      <c r="I128" s="44">
        <f>(C128+E128+G128)/E129</f>
        <v>7.25</v>
      </c>
    </row>
    <row r="129">
      <c r="A129" s="189"/>
      <c r="C129" s="29"/>
      <c r="D129" s="190"/>
      <c r="E129" s="191">
        <f>C119</f>
        <v>40000</v>
      </c>
      <c r="F129" s="190"/>
      <c r="G129" s="190"/>
      <c r="H129" s="37"/>
      <c r="I129" s="29"/>
    </row>
    <row r="130">
      <c r="A130" s="90" t="s">
        <v>287</v>
      </c>
      <c r="B130" s="240"/>
    </row>
    <row r="131">
      <c r="A131" s="241" t="s">
        <v>289</v>
      </c>
    </row>
    <row r="132">
      <c r="A132" s="183" t="s">
        <v>206</v>
      </c>
      <c r="C132" s="194" t="s">
        <v>210</v>
      </c>
      <c r="D132" s="194" t="s">
        <v>179</v>
      </c>
      <c r="E132" s="194" t="s">
        <v>208</v>
      </c>
      <c r="F132" s="149" t="s">
        <v>81</v>
      </c>
      <c r="G132" s="277" t="s">
        <v>290</v>
      </c>
      <c r="J132" s="149" t="s">
        <v>179</v>
      </c>
      <c r="K132" s="149" t="s">
        <v>291</v>
      </c>
    </row>
    <row r="133">
      <c r="A133" s="184" t="s">
        <v>206</v>
      </c>
      <c r="C133" s="278">
        <f>C119</f>
        <v>40000</v>
      </c>
      <c r="D133" s="195" t="s">
        <v>179</v>
      </c>
      <c r="E133" s="279">
        <f>I128</f>
        <v>7.25</v>
      </c>
      <c r="F133" s="12" t="s">
        <v>81</v>
      </c>
      <c r="G133" s="22">
        <f>C119+C121-C120</f>
        <v>5000</v>
      </c>
      <c r="J133" s="12" t="s">
        <v>179</v>
      </c>
      <c r="K133" s="280">
        <f>E121</f>
        <v>7</v>
      </c>
      <c r="L133" s="25" t="s">
        <v>25</v>
      </c>
      <c r="M133" s="281">
        <f>C133*E133+G133*K133</f>
        <v>325000</v>
      </c>
    </row>
    <row r="135">
      <c r="A135" s="50"/>
    </row>
  </sheetData>
  <mergeCells count="158">
    <mergeCell ref="A1:I1"/>
    <mergeCell ref="A2:B2"/>
    <mergeCell ref="D2:G2"/>
    <mergeCell ref="A4:B4"/>
    <mergeCell ref="A5:B5"/>
    <mergeCell ref="A6:B6"/>
    <mergeCell ref="A7:B7"/>
    <mergeCell ref="A16:B16"/>
    <mergeCell ref="C16:G16"/>
    <mergeCell ref="A8:B8"/>
    <mergeCell ref="A9:B9"/>
    <mergeCell ref="A10:B10"/>
    <mergeCell ref="A11:B11"/>
    <mergeCell ref="A12:B12"/>
    <mergeCell ref="A14:B14"/>
    <mergeCell ref="A15:B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C29:D29"/>
    <mergeCell ref="F29:G29"/>
    <mergeCell ref="A29:B29"/>
    <mergeCell ref="A30:B30"/>
    <mergeCell ref="C30:D30"/>
    <mergeCell ref="F30:G30"/>
    <mergeCell ref="A31:B31"/>
    <mergeCell ref="C32:D32"/>
    <mergeCell ref="F32:H32"/>
    <mergeCell ref="A32:B32"/>
    <mergeCell ref="A33:B33"/>
    <mergeCell ref="C33:D33"/>
    <mergeCell ref="F33:G33"/>
    <mergeCell ref="A34:B34"/>
    <mergeCell ref="A35:B35"/>
    <mergeCell ref="A36:B36"/>
    <mergeCell ref="A37:B37"/>
    <mergeCell ref="A38:B38"/>
    <mergeCell ref="A39:B39"/>
    <mergeCell ref="A41:G41"/>
    <mergeCell ref="A42:B42"/>
    <mergeCell ref="E42:F42"/>
    <mergeCell ref="G43:H43"/>
    <mergeCell ref="C50:D50"/>
    <mergeCell ref="C52:D52"/>
    <mergeCell ref="E52:F52"/>
    <mergeCell ref="G52:H52"/>
    <mergeCell ref="E44:F44"/>
    <mergeCell ref="E45:F45"/>
    <mergeCell ref="A48:K48"/>
    <mergeCell ref="E49:F49"/>
    <mergeCell ref="E50:F50"/>
    <mergeCell ref="G50:H50"/>
    <mergeCell ref="E51:F51"/>
    <mergeCell ref="A43:B43"/>
    <mergeCell ref="A44:B44"/>
    <mergeCell ref="A45:B45"/>
    <mergeCell ref="A46:B46"/>
    <mergeCell ref="A49:B49"/>
    <mergeCell ref="A50:B50"/>
    <mergeCell ref="A51:B51"/>
    <mergeCell ref="A52:B52"/>
    <mergeCell ref="A53:B53"/>
    <mergeCell ref="A55:F55"/>
    <mergeCell ref="A56:B56"/>
    <mergeCell ref="A57:B57"/>
    <mergeCell ref="A58:B58"/>
    <mergeCell ref="A59:B59"/>
    <mergeCell ref="A60:B60"/>
    <mergeCell ref="A61:B61"/>
    <mergeCell ref="C61:D61"/>
    <mergeCell ref="F61:G61"/>
    <mergeCell ref="A62:B62"/>
    <mergeCell ref="C62:D62"/>
    <mergeCell ref="F62:G62"/>
    <mergeCell ref="A63:B63"/>
    <mergeCell ref="A64:B64"/>
    <mergeCell ref="A65:B65"/>
    <mergeCell ref="A66:B66"/>
    <mergeCell ref="A68:H68"/>
    <mergeCell ref="A69:B69"/>
    <mergeCell ref="A70:B70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5:B125"/>
    <mergeCell ref="A126:B126"/>
    <mergeCell ref="C127:G127"/>
    <mergeCell ref="G133:I133"/>
    <mergeCell ref="A135:K135"/>
    <mergeCell ref="A127:B127"/>
    <mergeCell ref="A128:B128"/>
    <mergeCell ref="A129:B129"/>
    <mergeCell ref="A131:B131"/>
    <mergeCell ref="A132:B132"/>
    <mergeCell ref="G132:I132"/>
    <mergeCell ref="A133:B133"/>
    <mergeCell ref="A71:B71"/>
    <mergeCell ref="A72:B72"/>
    <mergeCell ref="A73:B73"/>
    <mergeCell ref="A74:B74"/>
    <mergeCell ref="E74:F74"/>
    <mergeCell ref="A75:B75"/>
    <mergeCell ref="G75:H75"/>
    <mergeCell ref="A76:B76"/>
    <mergeCell ref="C76:H76"/>
    <mergeCell ref="A77:B77"/>
    <mergeCell ref="E77:F77"/>
    <mergeCell ref="A78:B78"/>
    <mergeCell ref="A79:B79"/>
    <mergeCell ref="A80:B80"/>
    <mergeCell ref="A81:B81"/>
    <mergeCell ref="A82:K82"/>
    <mergeCell ref="A83:J83"/>
    <mergeCell ref="A85:B85"/>
    <mergeCell ref="A86:B86"/>
    <mergeCell ref="A87:B87"/>
    <mergeCell ref="A88:B88"/>
    <mergeCell ref="A98:B98"/>
    <mergeCell ref="C98:D98"/>
    <mergeCell ref="F98:H98"/>
    <mergeCell ref="A89:B89"/>
    <mergeCell ref="A90:B90"/>
    <mergeCell ref="A91:B91"/>
    <mergeCell ref="A92:B92"/>
    <mergeCell ref="A93:B93"/>
    <mergeCell ref="A94:B94"/>
    <mergeCell ref="A97:C97"/>
    <mergeCell ref="A99:B99"/>
    <mergeCell ref="A100:B100"/>
    <mergeCell ref="A101:B101"/>
    <mergeCell ref="A102:B102"/>
    <mergeCell ref="A103:B103"/>
    <mergeCell ref="A104:B104"/>
    <mergeCell ref="C105:E105"/>
    <mergeCell ref="A105:B105"/>
    <mergeCell ref="A106:B106"/>
    <mergeCell ref="A107:B107"/>
    <mergeCell ref="C107:E107"/>
    <mergeCell ref="A108:B108"/>
    <mergeCell ref="A109:K109"/>
    <mergeCell ref="A110:I110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5.14"/>
  </cols>
  <sheetData>
    <row r="1">
      <c r="A1" s="282" t="s">
        <v>292</v>
      </c>
      <c r="B1" s="97">
        <v>-1.0</v>
      </c>
      <c r="C1" s="97">
        <v>0.0</v>
      </c>
      <c r="D1" s="97">
        <v>1.0</v>
      </c>
      <c r="E1" s="97">
        <v>2.0</v>
      </c>
      <c r="F1" s="97">
        <v>3.0</v>
      </c>
    </row>
    <row r="2">
      <c r="A2" s="2" t="s">
        <v>293</v>
      </c>
      <c r="B2" s="77">
        <v>0.0</v>
      </c>
      <c r="C2" s="77">
        <v>0.0</v>
      </c>
      <c r="D2" s="77">
        <v>5000000.0</v>
      </c>
      <c r="E2" s="77">
        <v>1.0E7</v>
      </c>
      <c r="F2" s="77">
        <v>7500000.0</v>
      </c>
      <c r="G2" s="283" t="s">
        <v>294</v>
      </c>
    </row>
    <row r="3">
      <c r="A3" s="2" t="s">
        <v>295</v>
      </c>
      <c r="B3" s="77">
        <v>0.0</v>
      </c>
      <c r="C3" s="77">
        <v>0.0</v>
      </c>
      <c r="D3" s="77">
        <v>-2000000.0</v>
      </c>
      <c r="E3" s="77">
        <v>0.0</v>
      </c>
      <c r="F3" s="77">
        <v>0.0</v>
      </c>
      <c r="G3" s="284" t="s">
        <v>211</v>
      </c>
    </row>
    <row r="4">
      <c r="A4" s="2" t="s">
        <v>296</v>
      </c>
      <c r="B4" s="77">
        <v>0.0</v>
      </c>
      <c r="C4" s="77">
        <v>0.0</v>
      </c>
      <c r="D4" s="77">
        <v>1.2E7</v>
      </c>
      <c r="E4" s="77">
        <v>8000000.0</v>
      </c>
      <c r="F4" s="77">
        <v>4000000.0</v>
      </c>
      <c r="G4" s="283" t="s">
        <v>294</v>
      </c>
    </row>
    <row r="5">
      <c r="A5" s="2" t="s">
        <v>297</v>
      </c>
      <c r="B5" s="77">
        <v>0.0</v>
      </c>
      <c r="C5" s="77">
        <v>0.0</v>
      </c>
      <c r="D5" s="77">
        <v>-250000.0</v>
      </c>
      <c r="E5" s="77">
        <v>-500000.0</v>
      </c>
      <c r="F5" s="77">
        <v>-375000.0</v>
      </c>
      <c r="G5" s="285" t="s">
        <v>211</v>
      </c>
    </row>
    <row r="6">
      <c r="A6" s="2" t="s">
        <v>298</v>
      </c>
      <c r="B6" s="77">
        <v>-2520000.0</v>
      </c>
      <c r="C6" s="77">
        <v>-2520000.0</v>
      </c>
      <c r="D6" s="77">
        <v>-2520000.0</v>
      </c>
      <c r="E6" s="286"/>
      <c r="F6" s="286"/>
      <c r="G6" s="285" t="s">
        <v>211</v>
      </c>
    </row>
    <row r="7">
      <c r="A7" s="2" t="s">
        <v>299</v>
      </c>
      <c r="B7" s="286"/>
      <c r="C7" s="286"/>
      <c r="D7" s="77">
        <v>3000000.0</v>
      </c>
      <c r="E7" s="77">
        <v>3300000.0</v>
      </c>
      <c r="F7" s="77">
        <v>1260000.0</v>
      </c>
      <c r="G7" s="283" t="s">
        <v>294</v>
      </c>
    </row>
    <row r="8">
      <c r="A8" s="2" t="s">
        <v>300</v>
      </c>
      <c r="B8" s="77">
        <v>0.0</v>
      </c>
      <c r="C8" s="77">
        <v>0.0</v>
      </c>
      <c r="D8" s="77">
        <v>0.0</v>
      </c>
      <c r="E8" s="77">
        <v>0.0</v>
      </c>
      <c r="F8" s="77">
        <v>1.2E7</v>
      </c>
      <c r="G8" s="283" t="s">
        <v>294</v>
      </c>
    </row>
    <row r="9">
      <c r="A9" s="2" t="s">
        <v>301</v>
      </c>
      <c r="B9" s="77">
        <v>0.0</v>
      </c>
      <c r="C9" s="77">
        <v>0.0</v>
      </c>
      <c r="D9" s="77">
        <v>0.0</v>
      </c>
      <c r="E9" s="77">
        <v>0.0</v>
      </c>
      <c r="F9" s="77">
        <v>2000000.0</v>
      </c>
      <c r="G9" s="283" t="s">
        <v>294</v>
      </c>
    </row>
    <row r="10">
      <c r="A10" s="2" t="s">
        <v>302</v>
      </c>
      <c r="B10" s="77">
        <v>0.0</v>
      </c>
      <c r="C10" s="77">
        <v>0.0</v>
      </c>
      <c r="D10" s="77">
        <v>-1750000.0</v>
      </c>
      <c r="E10" s="77">
        <v>-3500000.0</v>
      </c>
      <c r="F10" s="77">
        <v>-2625000.0</v>
      </c>
      <c r="G10" s="285" t="s">
        <v>211</v>
      </c>
    </row>
    <row r="11">
      <c r="A11" s="2" t="s">
        <v>303</v>
      </c>
      <c r="B11" s="77">
        <v>-1.2E7</v>
      </c>
      <c r="C11" s="77">
        <v>-1.2E7</v>
      </c>
      <c r="D11" s="77">
        <v>-1.2E7</v>
      </c>
      <c r="E11" s="77">
        <v>0.0</v>
      </c>
      <c r="F11" s="77">
        <v>0.0</v>
      </c>
      <c r="G11" s="285" t="s">
        <v>211</v>
      </c>
    </row>
    <row r="13">
      <c r="A13" s="90" t="s">
        <v>304</v>
      </c>
      <c r="D13" s="240"/>
      <c r="E13" s="240"/>
    </row>
    <row r="14">
      <c r="A14" s="241" t="s">
        <v>305</v>
      </c>
    </row>
    <row r="15">
      <c r="A15" s="43"/>
      <c r="B15" s="43"/>
      <c r="C15" s="28"/>
      <c r="D15" s="28"/>
      <c r="E15" s="28"/>
      <c r="F15" s="28"/>
      <c r="G15" s="28"/>
      <c r="H15" s="287"/>
      <c r="I15" s="22"/>
    </row>
    <row r="16">
      <c r="A16" s="43" t="s">
        <v>306</v>
      </c>
      <c r="C16" s="288">
        <f t="shared" ref="C16:G16" si="1">SUM(B2:B11)</f>
        <v>-14520000</v>
      </c>
      <c r="D16" s="289">
        <f t="shared" si="1"/>
        <v>-14520000</v>
      </c>
      <c r="E16" s="224">
        <f t="shared" si="1"/>
        <v>1480000</v>
      </c>
      <c r="F16" s="290">
        <f t="shared" si="1"/>
        <v>17300000</v>
      </c>
      <c r="G16" s="291">
        <f t="shared" si="1"/>
        <v>23760000</v>
      </c>
      <c r="H16" s="287"/>
      <c r="I16" s="22"/>
    </row>
    <row r="17">
      <c r="A17" s="43" t="s">
        <v>307</v>
      </c>
      <c r="C17" s="25">
        <f>C16</f>
        <v>-14520000</v>
      </c>
      <c r="D17" s="25">
        <f t="shared" ref="D17:G17" si="2">C17+D16</f>
        <v>-29040000</v>
      </c>
      <c r="E17" s="25">
        <f t="shared" si="2"/>
        <v>-27560000</v>
      </c>
      <c r="F17" s="212">
        <f t="shared" si="2"/>
        <v>-10260000</v>
      </c>
      <c r="G17" s="25">
        <f t="shared" si="2"/>
        <v>13500000</v>
      </c>
      <c r="H17" s="287"/>
      <c r="I17" s="22"/>
    </row>
    <row r="18">
      <c r="A18" s="30" t="s">
        <v>308</v>
      </c>
      <c r="C18" s="28">
        <f>G17</f>
        <v>13500000</v>
      </c>
      <c r="D18" s="287"/>
      <c r="E18" s="287"/>
      <c r="F18" s="287"/>
      <c r="G18" s="287"/>
      <c r="H18" s="287"/>
      <c r="I18" s="22"/>
    </row>
    <row r="19">
      <c r="A19" s="292" t="s">
        <v>308</v>
      </c>
      <c r="C19" s="293" t="s">
        <v>309</v>
      </c>
      <c r="H19" s="12"/>
      <c r="I19" s="237"/>
    </row>
    <row r="20">
      <c r="A20" s="30" t="s">
        <v>308</v>
      </c>
      <c r="C20" s="294">
        <f>SUM(B2:F2)</f>
        <v>22500000</v>
      </c>
      <c r="D20" s="294"/>
      <c r="E20" s="25">
        <f>SUM(B5:F5)</f>
        <v>-1125000</v>
      </c>
      <c r="F20" s="60"/>
      <c r="G20" s="25">
        <f>SUM(B10:F10)</f>
        <v>-7875000</v>
      </c>
      <c r="H20" s="12" t="s">
        <v>39</v>
      </c>
      <c r="I20" s="295">
        <f>SUM(C20:H20)</f>
        <v>13500000</v>
      </c>
    </row>
    <row r="21">
      <c r="A21" s="205"/>
      <c r="B21" s="30"/>
      <c r="C21" s="296"/>
      <c r="D21" s="296"/>
      <c r="E21" s="296"/>
      <c r="F21" s="26"/>
      <c r="G21" s="287"/>
      <c r="H21" s="287"/>
      <c r="I21" s="22"/>
    </row>
    <row r="22">
      <c r="A22" s="43" t="s">
        <v>310</v>
      </c>
      <c r="C22" s="60" t="s">
        <v>311</v>
      </c>
      <c r="D22" s="12" t="s">
        <v>81</v>
      </c>
      <c r="E22" s="297">
        <f>F17</f>
        <v>-10260000</v>
      </c>
      <c r="F22" s="60" t="s">
        <v>179</v>
      </c>
      <c r="G22" s="298">
        <v>365.0</v>
      </c>
      <c r="H22" s="60" t="s">
        <v>270</v>
      </c>
      <c r="I22" s="263" t="s">
        <v>312</v>
      </c>
      <c r="J22" s="299">
        <f>ABS((E22/E23)*G22)</f>
        <v>157.6136364</v>
      </c>
      <c r="K22" s="263" t="s">
        <v>313</v>
      </c>
    </row>
    <row r="23">
      <c r="A23" s="205"/>
      <c r="B23" s="30"/>
      <c r="C23" s="26"/>
      <c r="E23" s="300">
        <f>G16</f>
        <v>23760000</v>
      </c>
      <c r="F23" s="26"/>
      <c r="G23" s="26"/>
      <c r="H23" s="26"/>
      <c r="I23" s="22"/>
    </row>
    <row r="24">
      <c r="A24" s="205"/>
      <c r="B24" s="301"/>
      <c r="C24" s="302"/>
      <c r="D24" s="302"/>
      <c r="E24" s="237"/>
      <c r="F24" s="237"/>
      <c r="G24" s="237"/>
      <c r="H24" s="287"/>
      <c r="I24" s="22"/>
    </row>
    <row r="25">
      <c r="A25" s="205"/>
      <c r="B25" s="108" t="s">
        <v>314</v>
      </c>
      <c r="C25" s="109" t="s">
        <v>315</v>
      </c>
      <c r="D25" s="110"/>
      <c r="E25" s="237"/>
      <c r="F25" s="237"/>
      <c r="G25" s="237"/>
      <c r="H25" s="287"/>
      <c r="I25" s="22"/>
    </row>
    <row r="26">
      <c r="A26" s="205"/>
      <c r="B26" s="303"/>
      <c r="C26" s="97" t="s">
        <v>316</v>
      </c>
      <c r="E26" s="237"/>
      <c r="F26" s="237"/>
      <c r="G26" s="237"/>
      <c r="H26" s="287"/>
      <c r="I26" s="22"/>
    </row>
    <row r="27">
      <c r="A27" s="43" t="s">
        <v>317</v>
      </c>
      <c r="C27" s="304">
        <f t="shared" ref="C27:G27" si="3">C16</f>
        <v>-14520000</v>
      </c>
      <c r="D27" s="305">
        <f t="shared" si="3"/>
        <v>-14520000</v>
      </c>
      <c r="E27" s="306">
        <f t="shared" si="3"/>
        <v>1480000</v>
      </c>
      <c r="F27" s="307">
        <f t="shared" si="3"/>
        <v>17300000</v>
      </c>
      <c r="G27" s="308">
        <f t="shared" si="3"/>
        <v>23760000</v>
      </c>
      <c r="H27" s="12"/>
      <c r="J27" s="12"/>
      <c r="L27" s="12"/>
    </row>
    <row r="28">
      <c r="A28" s="205"/>
      <c r="B28" s="309">
        <v>0.1</v>
      </c>
      <c r="C28" s="26">
        <f>(1+B28)^B1</f>
        <v>0.9090909091</v>
      </c>
      <c r="D28" s="26">
        <f>(1+B28)^C1</f>
        <v>1</v>
      </c>
      <c r="E28" s="310">
        <f>(1+B28)^D1</f>
        <v>1.1</v>
      </c>
      <c r="F28" s="310">
        <f>(1+B28)^E1</f>
        <v>1.21</v>
      </c>
      <c r="G28" s="310">
        <f>(1+B28)^F1</f>
        <v>1.331</v>
      </c>
      <c r="H28" s="22"/>
      <c r="J28" s="22"/>
      <c r="L28" s="22"/>
    </row>
    <row r="29">
      <c r="A29" s="43" t="s">
        <v>317</v>
      </c>
      <c r="C29" s="52">
        <f>(C27/C28)</f>
        <v>-15972000</v>
      </c>
      <c r="D29" s="52">
        <f t="shared" ref="D29:G29" si="4">D27/D28</f>
        <v>-14520000</v>
      </c>
      <c r="E29" s="52">
        <f t="shared" si="4"/>
        <v>1345454.545</v>
      </c>
      <c r="F29" s="286">
        <f t="shared" si="4"/>
        <v>14297520.66</v>
      </c>
      <c r="G29" s="286">
        <f t="shared" si="4"/>
        <v>17851239.67</v>
      </c>
      <c r="H29" s="311"/>
      <c r="J29" s="12"/>
      <c r="L29" s="12"/>
      <c r="M29" s="22"/>
    </row>
    <row r="30">
      <c r="A30" s="205"/>
      <c r="B30" s="309">
        <v>0.1</v>
      </c>
      <c r="C30" s="287"/>
      <c r="D30" s="287"/>
      <c r="E30" s="287"/>
      <c r="F30" s="287"/>
      <c r="G30" s="287"/>
      <c r="H30" s="287"/>
      <c r="I30" s="22"/>
    </row>
    <row r="31">
      <c r="A31" s="205"/>
      <c r="B31" s="189"/>
      <c r="C31" s="287"/>
      <c r="D31" s="287"/>
      <c r="E31" s="287"/>
      <c r="F31" s="287"/>
      <c r="G31" s="287"/>
      <c r="H31" s="287"/>
      <c r="I31" s="22"/>
    </row>
    <row r="32">
      <c r="A32" s="43" t="s">
        <v>318</v>
      </c>
      <c r="C32" s="312">
        <f>SUM(C29:G29)</f>
        <v>3002214.876</v>
      </c>
      <c r="D32" s="25"/>
      <c r="E32" s="296"/>
      <c r="F32" s="287"/>
      <c r="G32" s="313"/>
      <c r="H32" s="287"/>
      <c r="I32" s="22"/>
    </row>
    <row r="33">
      <c r="A33" s="205"/>
      <c r="B33" s="309">
        <v>0.1</v>
      </c>
      <c r="C33" s="237"/>
      <c r="D33" s="287"/>
      <c r="E33" s="287"/>
      <c r="F33" s="287"/>
      <c r="G33" s="287"/>
      <c r="H33" s="287"/>
      <c r="I33" s="22"/>
    </row>
    <row r="34">
      <c r="A34" s="205"/>
      <c r="B34" s="30"/>
      <c r="C34" s="237"/>
      <c r="D34" s="314"/>
      <c r="E34" s="237"/>
      <c r="F34" s="237"/>
      <c r="G34" s="237"/>
      <c r="H34" s="287"/>
      <c r="I34" s="22"/>
    </row>
    <row r="35">
      <c r="A35" s="30" t="s">
        <v>319</v>
      </c>
      <c r="C35" s="130">
        <f>IRR(C16:G16)</f>
        <v>0.1347971142</v>
      </c>
      <c r="D35" s="315"/>
      <c r="E35" s="315"/>
      <c r="F35" s="315"/>
      <c r="G35" s="315"/>
      <c r="H35" s="287"/>
      <c r="I35" s="22"/>
    </row>
    <row r="36">
      <c r="A36" s="205"/>
      <c r="B36" s="30"/>
      <c r="C36" s="316"/>
      <c r="D36" s="287"/>
      <c r="E36" s="287"/>
      <c r="F36" s="287"/>
      <c r="G36" s="287"/>
      <c r="H36" s="287"/>
      <c r="I36" s="22"/>
    </row>
    <row r="37">
      <c r="A37" s="317" t="s">
        <v>320</v>
      </c>
      <c r="C37" s="318" t="s">
        <v>321</v>
      </c>
      <c r="D37" s="110"/>
      <c r="E37" s="110"/>
      <c r="F37" s="26" t="s">
        <v>25</v>
      </c>
      <c r="G37" s="105">
        <f>(SUM(B2:F2,B4:F4))/F1</f>
        <v>15500000</v>
      </c>
      <c r="H37" s="237" t="s">
        <v>25</v>
      </c>
      <c r="I37" s="319">
        <f>G37/G38</f>
        <v>0.3402107112</v>
      </c>
    </row>
    <row r="38">
      <c r="A38" s="320"/>
      <c r="B38" s="321"/>
      <c r="C38" s="322" t="s">
        <v>322</v>
      </c>
      <c r="F38" s="287"/>
      <c r="G38" s="25">
        <f>abs(SUM(B3:F3,B6:F6,B11:F11))</f>
        <v>45560000</v>
      </c>
      <c r="H38" s="287"/>
      <c r="I38" s="287"/>
    </row>
    <row r="39">
      <c r="A39" s="22"/>
      <c r="B39" s="287"/>
      <c r="C39" s="247"/>
      <c r="D39" s="247"/>
      <c r="E39" s="287"/>
      <c r="F39" s="25"/>
      <c r="G39" s="287"/>
      <c r="H39" s="287"/>
      <c r="I39" s="22"/>
    </row>
    <row r="40">
      <c r="A40" s="50"/>
    </row>
    <row r="41">
      <c r="A41" s="323" t="s">
        <v>323</v>
      </c>
      <c r="C41" s="323">
        <v>0.0</v>
      </c>
      <c r="D41" s="323">
        <v>1.0</v>
      </c>
      <c r="E41" s="323">
        <v>2.0</v>
      </c>
      <c r="F41" s="323">
        <v>3.0</v>
      </c>
      <c r="G41" s="323">
        <v>4.0</v>
      </c>
    </row>
    <row r="42">
      <c r="A42" s="324" t="s">
        <v>324</v>
      </c>
      <c r="B42" s="325"/>
      <c r="C42" s="286"/>
      <c r="D42" s="77">
        <v>1200000.0</v>
      </c>
      <c r="E42" s="77">
        <v>900000.0</v>
      </c>
      <c r="F42" s="77">
        <v>800000.0</v>
      </c>
      <c r="G42" s="77">
        <v>1500000.0</v>
      </c>
      <c r="H42" s="326" t="s">
        <v>294</v>
      </c>
      <c r="I42" s="302"/>
    </row>
    <row r="43">
      <c r="A43" s="324" t="s">
        <v>325</v>
      </c>
      <c r="B43" s="325"/>
      <c r="C43" s="77">
        <v>-3000000.0</v>
      </c>
      <c r="D43" s="286"/>
      <c r="E43" s="286"/>
      <c r="F43" s="286"/>
      <c r="G43" s="286"/>
      <c r="H43" s="284" t="s">
        <v>211</v>
      </c>
      <c r="I43" s="327"/>
    </row>
    <row r="44">
      <c r="A44" s="324" t="s">
        <v>326</v>
      </c>
      <c r="B44" s="325"/>
      <c r="C44" s="286"/>
      <c r="D44" s="77">
        <v>-200000.0</v>
      </c>
      <c r="E44" s="286"/>
      <c r="F44" s="286"/>
      <c r="G44" s="286"/>
      <c r="H44" s="284" t="s">
        <v>211</v>
      </c>
      <c r="I44" s="327"/>
    </row>
    <row r="45">
      <c r="A45" s="324" t="s">
        <v>327</v>
      </c>
      <c r="B45" s="325"/>
      <c r="C45" s="77">
        <v>-315000.0</v>
      </c>
      <c r="D45" s="286"/>
      <c r="E45" s="286"/>
      <c r="F45" s="286"/>
      <c r="G45" s="286"/>
      <c r="H45" s="284" t="s">
        <v>211</v>
      </c>
      <c r="I45" s="327"/>
    </row>
    <row r="46">
      <c r="A46" s="324" t="s">
        <v>328</v>
      </c>
      <c r="B46" s="325"/>
      <c r="C46" s="286"/>
      <c r="D46" s="77">
        <v>250000.0</v>
      </c>
      <c r="E46" s="77">
        <v>500000.0</v>
      </c>
      <c r="F46" s="77">
        <v>750000.0</v>
      </c>
      <c r="G46" s="77">
        <v>1000000.0</v>
      </c>
      <c r="H46" s="326" t="s">
        <v>294</v>
      </c>
      <c r="I46" s="302"/>
    </row>
    <row r="47">
      <c r="A47" s="324" t="s">
        <v>329</v>
      </c>
      <c r="B47" s="325"/>
      <c r="C47" s="286"/>
      <c r="D47" s="286"/>
      <c r="E47" s="286"/>
      <c r="F47" s="286"/>
      <c r="G47" s="77">
        <v>200000.0</v>
      </c>
      <c r="H47" s="326" t="s">
        <v>294</v>
      </c>
      <c r="I47" s="302"/>
    </row>
    <row r="48">
      <c r="A48" s="324" t="s">
        <v>330</v>
      </c>
      <c r="B48" s="325"/>
      <c r="C48" s="286"/>
      <c r="D48" s="77">
        <v>-100000.0</v>
      </c>
      <c r="E48" s="77">
        <v>-100000.0</v>
      </c>
      <c r="F48" s="77">
        <v>-100000.0</v>
      </c>
      <c r="G48" s="77">
        <v>-100000.0</v>
      </c>
      <c r="H48" s="284" t="s">
        <v>211</v>
      </c>
      <c r="I48" s="327"/>
    </row>
    <row r="49">
      <c r="A49" s="324" t="s">
        <v>331</v>
      </c>
      <c r="B49" s="325"/>
      <c r="C49" s="286"/>
      <c r="D49" s="77">
        <v>20000.0</v>
      </c>
      <c r="E49" s="286"/>
      <c r="F49" s="286"/>
      <c r="G49" s="286"/>
      <c r="H49" s="326" t="s">
        <v>294</v>
      </c>
      <c r="I49" s="302"/>
    </row>
    <row r="50">
      <c r="A50" s="324" t="s">
        <v>332</v>
      </c>
      <c r="B50" s="325"/>
      <c r="C50" s="286"/>
      <c r="D50" s="77">
        <v>-420000.0</v>
      </c>
      <c r="E50" s="77">
        <v>-315000.0</v>
      </c>
      <c r="F50" s="77">
        <v>-280000.0</v>
      </c>
      <c r="G50" s="77">
        <v>-525000.0</v>
      </c>
      <c r="H50" s="284" t="s">
        <v>211</v>
      </c>
    </row>
    <row r="51">
      <c r="A51" s="324" t="s">
        <v>333</v>
      </c>
      <c r="B51" s="325"/>
      <c r="C51" s="286"/>
      <c r="D51" s="286"/>
      <c r="E51" s="286"/>
      <c r="F51" s="286"/>
      <c r="G51" s="77">
        <v>500000.0</v>
      </c>
      <c r="H51" s="326" t="s">
        <v>294</v>
      </c>
      <c r="I51" s="302"/>
    </row>
    <row r="52">
      <c r="A52" s="324" t="s">
        <v>334</v>
      </c>
      <c r="B52" s="325"/>
      <c r="C52" s="286"/>
      <c r="D52" s="286"/>
      <c r="E52" s="286"/>
      <c r="F52" s="286"/>
      <c r="G52" s="77">
        <v>315000.0</v>
      </c>
      <c r="H52" s="326" t="s">
        <v>294</v>
      </c>
    </row>
    <row r="54">
      <c r="A54" s="90" t="s">
        <v>335</v>
      </c>
    </row>
    <row r="55">
      <c r="A55" s="1" t="s">
        <v>336</v>
      </c>
    </row>
    <row r="56">
      <c r="A56" s="49" t="s">
        <v>337</v>
      </c>
      <c r="C56" s="328">
        <f t="shared" ref="C56:G56" si="5">SUM(C42:C52)</f>
        <v>-3315000</v>
      </c>
      <c r="D56" s="329">
        <f t="shared" si="5"/>
        <v>750000</v>
      </c>
      <c r="E56" s="330">
        <f t="shared" si="5"/>
        <v>985000</v>
      </c>
      <c r="F56" s="331">
        <f t="shared" si="5"/>
        <v>1170000</v>
      </c>
      <c r="G56" s="332">
        <f t="shared" si="5"/>
        <v>2890000</v>
      </c>
    </row>
    <row r="57">
      <c r="A57" s="43" t="s">
        <v>307</v>
      </c>
      <c r="C57" s="286">
        <f>SUM(C43:C53)</f>
        <v>-3315000</v>
      </c>
      <c r="D57" s="286">
        <f t="shared" ref="D57:G57" si="6">C57+D56</f>
        <v>-2565000</v>
      </c>
      <c r="E57" s="286">
        <f t="shared" si="6"/>
        <v>-1580000</v>
      </c>
      <c r="F57" s="286">
        <f t="shared" si="6"/>
        <v>-410000</v>
      </c>
      <c r="G57" s="286">
        <f t="shared" si="6"/>
        <v>2480000</v>
      </c>
    </row>
    <row r="59">
      <c r="B59" s="108" t="s">
        <v>314</v>
      </c>
      <c r="C59" s="109" t="s">
        <v>315</v>
      </c>
      <c r="D59" s="110"/>
    </row>
    <row r="60">
      <c r="B60" s="303"/>
      <c r="C60" s="97" t="s">
        <v>338</v>
      </c>
    </row>
    <row r="61">
      <c r="A61" s="49" t="s">
        <v>317</v>
      </c>
      <c r="C61" s="333">
        <f t="shared" ref="C61:G61" si="7">C56</f>
        <v>-3315000</v>
      </c>
      <c r="D61" s="334">
        <f t="shared" si="7"/>
        <v>750000</v>
      </c>
      <c r="E61" s="335">
        <f t="shared" si="7"/>
        <v>985000</v>
      </c>
      <c r="F61" s="336">
        <f t="shared" si="7"/>
        <v>1170000</v>
      </c>
      <c r="G61" s="112">
        <f t="shared" si="7"/>
        <v>2890000</v>
      </c>
    </row>
    <row r="62">
      <c r="B62" s="337">
        <v>0.1</v>
      </c>
      <c r="C62" s="338">
        <f>(1+B62)^C41</f>
        <v>1</v>
      </c>
      <c r="D62" s="339">
        <f>(1+B62)^D41</f>
        <v>1.1</v>
      </c>
      <c r="E62" s="339">
        <f>(1+B62)^E41</f>
        <v>1.21</v>
      </c>
      <c r="F62" s="339">
        <f>(1+B62)^F41</f>
        <v>1.331</v>
      </c>
      <c r="G62" s="339">
        <f>(1+B62)^G41</f>
        <v>1.4641</v>
      </c>
    </row>
    <row r="63">
      <c r="A63" s="49" t="s">
        <v>317</v>
      </c>
      <c r="C63" s="286">
        <f t="shared" ref="C63:G63" si="8">C61/C62</f>
        <v>-3315000</v>
      </c>
      <c r="D63" s="286">
        <f t="shared" si="8"/>
        <v>681818.1818</v>
      </c>
      <c r="E63" s="286">
        <f t="shared" si="8"/>
        <v>814049.5868</v>
      </c>
      <c r="F63" s="286">
        <f t="shared" si="8"/>
        <v>879038.3171</v>
      </c>
      <c r="G63" s="286">
        <f t="shared" si="8"/>
        <v>1973908.886</v>
      </c>
    </row>
    <row r="64">
      <c r="B64" s="340">
        <v>0.1</v>
      </c>
    </row>
    <row r="66">
      <c r="A66" s="49" t="s">
        <v>339</v>
      </c>
      <c r="C66" s="341">
        <f>SUM(C63:G63)</f>
        <v>1033814.972</v>
      </c>
      <c r="D66" s="342" t="s">
        <v>340</v>
      </c>
    </row>
    <row r="67">
      <c r="B67" s="343">
        <v>0.1</v>
      </c>
    </row>
    <row r="69">
      <c r="A69" s="50"/>
    </row>
  </sheetData>
  <mergeCells count="43">
    <mergeCell ref="A13:C13"/>
    <mergeCell ref="A14:E14"/>
    <mergeCell ref="A16:B16"/>
    <mergeCell ref="A17:B17"/>
    <mergeCell ref="A18:B18"/>
    <mergeCell ref="A19:B19"/>
    <mergeCell ref="C19:G19"/>
    <mergeCell ref="A20:B20"/>
    <mergeCell ref="A22:B22"/>
    <mergeCell ref="C25:D25"/>
    <mergeCell ref="C26:D26"/>
    <mergeCell ref="A27:B27"/>
    <mergeCell ref="A29:B29"/>
    <mergeCell ref="A32:B32"/>
    <mergeCell ref="A35:B35"/>
    <mergeCell ref="A37:B37"/>
    <mergeCell ref="C37:E37"/>
    <mergeCell ref="C38:E38"/>
    <mergeCell ref="A40:I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C59:D59"/>
    <mergeCell ref="C60:D60"/>
    <mergeCell ref="A61:B61"/>
    <mergeCell ref="A63:B63"/>
    <mergeCell ref="A65:B65"/>
    <mergeCell ref="A66:B66"/>
    <mergeCell ref="D66:F66"/>
    <mergeCell ref="A69:I69"/>
    <mergeCell ref="A50:B50"/>
    <mergeCell ref="A51:B51"/>
    <mergeCell ref="A52:B52"/>
    <mergeCell ref="A54:D54"/>
    <mergeCell ref="A55:B55"/>
    <mergeCell ref="A56:B56"/>
    <mergeCell ref="A57:B57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2.43"/>
  </cols>
  <sheetData>
    <row r="1">
      <c r="A1" s="344" t="s">
        <v>341</v>
      </c>
      <c r="B1" s="345">
        <v>300.0</v>
      </c>
    </row>
    <row r="2">
      <c r="A2" s="344" t="s">
        <v>342</v>
      </c>
      <c r="B2" s="12">
        <v>200.0</v>
      </c>
    </row>
    <row r="3">
      <c r="A3" s="344" t="s">
        <v>343</v>
      </c>
      <c r="B3" s="346">
        <v>150.0</v>
      </c>
    </row>
    <row r="4">
      <c r="A4" s="344" t="s">
        <v>344</v>
      </c>
      <c r="B4" s="12">
        <v>150.0</v>
      </c>
    </row>
    <row r="5">
      <c r="A5" s="344" t="s">
        <v>345</v>
      </c>
      <c r="B5" s="347">
        <v>300.0</v>
      </c>
    </row>
    <row r="6">
      <c r="A6" s="344" t="s">
        <v>346</v>
      </c>
      <c r="B6" s="275">
        <v>70.0</v>
      </c>
    </row>
    <row r="7">
      <c r="A7" s="344" t="s">
        <v>347</v>
      </c>
      <c r="B7" s="348">
        <v>100.0</v>
      </c>
    </row>
    <row r="8">
      <c r="A8" s="344" t="s">
        <v>348</v>
      </c>
      <c r="B8" s="12">
        <v>300.0</v>
      </c>
    </row>
    <row r="9">
      <c r="A9" s="344" t="s">
        <v>349</v>
      </c>
      <c r="B9" s="12">
        <v>400.0</v>
      </c>
    </row>
    <row r="10">
      <c r="A10" s="344" t="s">
        <v>167</v>
      </c>
      <c r="B10" s="349">
        <v>100.0</v>
      </c>
    </row>
    <row r="11">
      <c r="A11" s="344" t="s">
        <v>350</v>
      </c>
      <c r="B11" s="12">
        <v>350.0</v>
      </c>
    </row>
    <row r="12">
      <c r="A12" s="344" t="s">
        <v>351</v>
      </c>
      <c r="B12" s="350">
        <v>0.0</v>
      </c>
    </row>
    <row r="14">
      <c r="A14" s="241" t="s">
        <v>352</v>
      </c>
    </row>
    <row r="15">
      <c r="A15" s="351" t="s">
        <v>353</v>
      </c>
    </row>
    <row r="16">
      <c r="A16" s="352" t="s">
        <v>354</v>
      </c>
    </row>
    <row r="17">
      <c r="A17" s="108" t="s">
        <v>355</v>
      </c>
      <c r="B17" s="149" t="s">
        <v>341</v>
      </c>
      <c r="C17" s="149" t="s">
        <v>81</v>
      </c>
      <c r="D17" s="149" t="s">
        <v>356</v>
      </c>
      <c r="E17" s="149" t="s">
        <v>81</v>
      </c>
      <c r="F17" s="149" t="s">
        <v>357</v>
      </c>
      <c r="H17" s="149" t="s">
        <v>81</v>
      </c>
      <c r="I17" s="149" t="s">
        <v>358</v>
      </c>
      <c r="K17" s="149" t="s">
        <v>81</v>
      </c>
      <c r="L17" s="149" t="s">
        <v>345</v>
      </c>
    </row>
    <row r="18">
      <c r="A18" s="49" t="s">
        <v>355</v>
      </c>
      <c r="B18" s="345">
        <f>B1</f>
        <v>300</v>
      </c>
      <c r="C18" s="12" t="s">
        <v>81</v>
      </c>
      <c r="D18" s="346">
        <f>B3</f>
        <v>150</v>
      </c>
      <c r="E18" s="12" t="s">
        <v>81</v>
      </c>
      <c r="F18" s="22">
        <f>B9-B8</f>
        <v>100</v>
      </c>
      <c r="H18" s="12" t="s">
        <v>81</v>
      </c>
      <c r="I18" s="353">
        <f>B12</f>
        <v>0</v>
      </c>
      <c r="K18" s="12" t="s">
        <v>81</v>
      </c>
      <c r="L18" s="354">
        <f>B5</f>
        <v>300</v>
      </c>
      <c r="M18" s="12" t="s">
        <v>39</v>
      </c>
      <c r="N18" s="355">
        <f>SUM(B18:L18)</f>
        <v>850</v>
      </c>
    </row>
    <row r="19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>
      <c r="A20" s="356" t="s">
        <v>359</v>
      </c>
      <c r="B20" s="357" t="s">
        <v>360</v>
      </c>
      <c r="C20" s="357" t="s">
        <v>38</v>
      </c>
      <c r="D20" s="357" t="s">
        <v>361</v>
      </c>
      <c r="E20" s="22"/>
      <c r="F20" s="358" t="s">
        <v>362</v>
      </c>
      <c r="G20" s="22"/>
      <c r="H20" s="22"/>
      <c r="I20" s="22"/>
      <c r="J20" s="22"/>
      <c r="K20" s="22"/>
      <c r="L20" s="22"/>
    </row>
    <row r="21">
      <c r="A21" s="359" t="s">
        <v>359</v>
      </c>
      <c r="B21" s="360">
        <f>N18</f>
        <v>850</v>
      </c>
      <c r="C21" s="12" t="s">
        <v>38</v>
      </c>
      <c r="D21" s="361">
        <f>B10</f>
        <v>100</v>
      </c>
      <c r="E21" s="12" t="s">
        <v>39</v>
      </c>
      <c r="F21" s="362">
        <f>B21-D21</f>
        <v>750</v>
      </c>
      <c r="G21" s="22"/>
      <c r="H21" s="22"/>
      <c r="I21" s="22"/>
      <c r="J21" s="22"/>
      <c r="K21" s="22"/>
      <c r="L21" s="22"/>
    </row>
    <row r="22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>
      <c r="A23" s="292" t="s">
        <v>363</v>
      </c>
      <c r="B23" s="363" t="s">
        <v>364</v>
      </c>
      <c r="C23" s="357" t="s">
        <v>211</v>
      </c>
      <c r="D23" s="357" t="s">
        <v>365</v>
      </c>
      <c r="E23" s="364" t="s">
        <v>81</v>
      </c>
      <c r="F23" s="357" t="s">
        <v>346</v>
      </c>
      <c r="G23" s="22"/>
      <c r="H23" s="365" t="s">
        <v>366</v>
      </c>
      <c r="I23" s="22"/>
      <c r="J23" s="22"/>
      <c r="K23" s="22"/>
      <c r="L23" s="22"/>
    </row>
    <row r="24">
      <c r="A24" s="366" t="s">
        <v>363</v>
      </c>
      <c r="B24" s="362">
        <f>F21</f>
        <v>750</v>
      </c>
      <c r="C24" s="12" t="s">
        <v>211</v>
      </c>
      <c r="D24" s="367">
        <f>B7</f>
        <v>100</v>
      </c>
      <c r="E24" s="12" t="s">
        <v>81</v>
      </c>
      <c r="F24" s="209">
        <f>B6</f>
        <v>70</v>
      </c>
      <c r="G24" s="12" t="s">
        <v>39</v>
      </c>
      <c r="H24" s="368">
        <f>B24-D24+F24</f>
        <v>720</v>
      </c>
      <c r="I24" s="12"/>
      <c r="J24" s="12"/>
      <c r="K24" s="12"/>
      <c r="L24" s="22"/>
    </row>
    <row r="26">
      <c r="A26" s="50"/>
    </row>
    <row r="27">
      <c r="A27" s="2" t="s">
        <v>341</v>
      </c>
      <c r="B27" s="251">
        <v>400.0</v>
      </c>
    </row>
    <row r="28">
      <c r="A28" s="2" t="s">
        <v>342</v>
      </c>
      <c r="B28" s="12">
        <v>200.0</v>
      </c>
    </row>
    <row r="29">
      <c r="A29" s="2" t="s">
        <v>343</v>
      </c>
      <c r="B29" s="346">
        <v>150.0</v>
      </c>
    </row>
    <row r="30">
      <c r="A30" s="2" t="s">
        <v>344</v>
      </c>
      <c r="B30" s="12">
        <v>150.0</v>
      </c>
    </row>
    <row r="31">
      <c r="A31" s="2" t="s">
        <v>345</v>
      </c>
      <c r="B31" s="347">
        <v>300.0</v>
      </c>
    </row>
    <row r="32">
      <c r="A32" s="2" t="s">
        <v>346</v>
      </c>
      <c r="B32" s="12">
        <v>70.0</v>
      </c>
    </row>
    <row r="33">
      <c r="A33" s="2" t="s">
        <v>367</v>
      </c>
      <c r="B33" s="12">
        <v>100.0</v>
      </c>
    </row>
    <row r="34">
      <c r="A34" s="2" t="s">
        <v>348</v>
      </c>
      <c r="B34" s="12">
        <v>300.0</v>
      </c>
    </row>
    <row r="35">
      <c r="A35" s="2" t="s">
        <v>349</v>
      </c>
      <c r="B35" s="12">
        <v>400.0</v>
      </c>
    </row>
    <row r="36">
      <c r="A36" s="2" t="s">
        <v>167</v>
      </c>
      <c r="B36" s="12">
        <v>100.0</v>
      </c>
    </row>
    <row r="37">
      <c r="A37" s="2" t="s">
        <v>350</v>
      </c>
      <c r="B37" s="12">
        <v>350.0</v>
      </c>
    </row>
    <row r="38">
      <c r="A38" s="2" t="s">
        <v>368</v>
      </c>
      <c r="B38" s="350">
        <v>0.0</v>
      </c>
    </row>
    <row r="40">
      <c r="A40" s="90" t="s">
        <v>369</v>
      </c>
    </row>
    <row r="41">
      <c r="A41" s="369" t="s">
        <v>370</v>
      </c>
    </row>
    <row r="43">
      <c r="A43" s="352" t="s">
        <v>354</v>
      </c>
    </row>
    <row r="44">
      <c r="A44" s="108" t="s">
        <v>355</v>
      </c>
      <c r="B44" s="149" t="s">
        <v>341</v>
      </c>
      <c r="C44" s="149" t="s">
        <v>81</v>
      </c>
      <c r="D44" s="149" t="s">
        <v>356</v>
      </c>
      <c r="E44" s="149" t="s">
        <v>81</v>
      </c>
      <c r="F44" s="149" t="s">
        <v>357</v>
      </c>
      <c r="H44" s="149" t="s">
        <v>81</v>
      </c>
      <c r="I44" s="149" t="s">
        <v>358</v>
      </c>
      <c r="K44" s="149" t="s">
        <v>81</v>
      </c>
      <c r="L44" s="149" t="s">
        <v>345</v>
      </c>
    </row>
    <row r="45">
      <c r="A45" s="49" t="s">
        <v>355</v>
      </c>
      <c r="B45" s="345">
        <f>B27</f>
        <v>400</v>
      </c>
      <c r="C45" s="12" t="s">
        <v>81</v>
      </c>
      <c r="D45" s="346">
        <f>B29</f>
        <v>150</v>
      </c>
      <c r="E45" s="12" t="s">
        <v>81</v>
      </c>
      <c r="F45" s="22">
        <f>B35-B34</f>
        <v>100</v>
      </c>
      <c r="H45" s="12" t="s">
        <v>81</v>
      </c>
      <c r="I45" s="353">
        <f>B38</f>
        <v>0</v>
      </c>
      <c r="K45" s="12" t="s">
        <v>81</v>
      </c>
      <c r="L45" s="354">
        <f>B31</f>
        <v>300</v>
      </c>
      <c r="M45" s="12" t="s">
        <v>39</v>
      </c>
      <c r="N45" s="355">
        <f>SUM(B45:L45)</f>
        <v>950</v>
      </c>
    </row>
    <row r="47">
      <c r="A47" s="356" t="s">
        <v>359</v>
      </c>
      <c r="B47" s="357" t="s">
        <v>360</v>
      </c>
      <c r="C47" s="357" t="s">
        <v>38</v>
      </c>
      <c r="D47" s="357" t="s">
        <v>361</v>
      </c>
      <c r="E47" s="22"/>
      <c r="F47" s="358" t="s">
        <v>362</v>
      </c>
    </row>
    <row r="48">
      <c r="A48" s="359" t="s">
        <v>359</v>
      </c>
      <c r="B48" s="360">
        <f>N45</f>
        <v>950</v>
      </c>
      <c r="C48" s="12" t="s">
        <v>38</v>
      </c>
      <c r="D48" s="361">
        <f>B36</f>
        <v>100</v>
      </c>
      <c r="E48" s="12" t="s">
        <v>39</v>
      </c>
      <c r="F48" s="362">
        <f>B48-D48</f>
        <v>850</v>
      </c>
    </row>
    <row r="50">
      <c r="A50" s="50"/>
    </row>
    <row r="51">
      <c r="A51" s="370" t="s">
        <v>371</v>
      </c>
      <c r="B51" s="12">
        <v>300.0</v>
      </c>
    </row>
    <row r="52">
      <c r="A52" s="370" t="s">
        <v>342</v>
      </c>
      <c r="B52" s="12">
        <v>200.0</v>
      </c>
    </row>
    <row r="53">
      <c r="A53" s="370" t="s">
        <v>372</v>
      </c>
      <c r="B53" s="12">
        <v>150.0</v>
      </c>
    </row>
    <row r="54">
      <c r="A54" s="370" t="s">
        <v>344</v>
      </c>
      <c r="B54" s="12">
        <v>150.0</v>
      </c>
    </row>
    <row r="55">
      <c r="A55" s="370" t="s">
        <v>345</v>
      </c>
      <c r="B55" s="12">
        <v>300.0</v>
      </c>
    </row>
    <row r="56">
      <c r="A56" s="370" t="s">
        <v>346</v>
      </c>
      <c r="B56" s="12">
        <v>70.0</v>
      </c>
    </row>
    <row r="57">
      <c r="A57" s="370" t="s">
        <v>367</v>
      </c>
      <c r="B57" s="12">
        <v>100.0</v>
      </c>
    </row>
    <row r="58">
      <c r="A58" s="370" t="s">
        <v>348</v>
      </c>
      <c r="B58" s="12">
        <v>300.0</v>
      </c>
    </row>
    <row r="59">
      <c r="A59" s="370" t="s">
        <v>349</v>
      </c>
      <c r="B59" s="12">
        <v>400.0</v>
      </c>
    </row>
    <row r="60">
      <c r="A60" s="370" t="s">
        <v>167</v>
      </c>
      <c r="B60" s="12">
        <v>100.0</v>
      </c>
    </row>
    <row r="61">
      <c r="A61" s="370" t="s">
        <v>373</v>
      </c>
      <c r="B61" s="12">
        <v>350.0</v>
      </c>
    </row>
    <row r="62">
      <c r="A62" s="370" t="s">
        <v>368</v>
      </c>
      <c r="B62" s="12">
        <v>0.0</v>
      </c>
    </row>
    <row r="64">
      <c r="A64" s="90" t="s">
        <v>352</v>
      </c>
    </row>
    <row r="65">
      <c r="A65" s="371" t="s">
        <v>353</v>
      </c>
    </row>
    <row r="66">
      <c r="A66" s="352" t="s">
        <v>374</v>
      </c>
    </row>
    <row r="67">
      <c r="A67" s="108" t="s">
        <v>355</v>
      </c>
      <c r="B67" s="149" t="s">
        <v>375</v>
      </c>
      <c r="E67" s="149" t="s">
        <v>294</v>
      </c>
      <c r="F67" s="149" t="s">
        <v>167</v>
      </c>
      <c r="G67" s="149" t="s">
        <v>294</v>
      </c>
      <c r="H67" s="149" t="s">
        <v>376</v>
      </c>
      <c r="J67" s="149" t="s">
        <v>294</v>
      </c>
      <c r="K67" s="149" t="s">
        <v>345</v>
      </c>
    </row>
    <row r="68">
      <c r="A68" s="49" t="s">
        <v>355</v>
      </c>
      <c r="B68" s="12">
        <f>B51+B53+B54+B52</f>
        <v>800</v>
      </c>
      <c r="E68" s="12" t="s">
        <v>81</v>
      </c>
      <c r="F68" s="22">
        <f>B60</f>
        <v>100</v>
      </c>
      <c r="G68" s="12" t="s">
        <v>294</v>
      </c>
      <c r="H68" s="12">
        <f>B57-B56</f>
        <v>30</v>
      </c>
      <c r="J68" s="12" t="s">
        <v>294</v>
      </c>
      <c r="K68" s="12">
        <f>B55</f>
        <v>300</v>
      </c>
      <c r="L68" s="12" t="s">
        <v>39</v>
      </c>
      <c r="M68" s="355">
        <f>SUM(B68:L68)</f>
        <v>1230</v>
      </c>
    </row>
    <row r="69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>
      <c r="A70" s="356" t="s">
        <v>359</v>
      </c>
      <c r="B70" s="357" t="s">
        <v>360</v>
      </c>
      <c r="C70" s="357" t="s">
        <v>38</v>
      </c>
      <c r="D70" s="357" t="s">
        <v>361</v>
      </c>
      <c r="E70" s="22"/>
      <c r="F70" s="358" t="s">
        <v>362</v>
      </c>
      <c r="G70" s="22"/>
      <c r="H70" s="22"/>
      <c r="I70" s="22"/>
      <c r="J70" s="22"/>
      <c r="K70" s="22"/>
      <c r="L70" s="22"/>
    </row>
    <row r="71">
      <c r="A71" s="359" t="s">
        <v>359</v>
      </c>
      <c r="B71" s="360">
        <f>M68</f>
        <v>1230</v>
      </c>
      <c r="C71" s="12" t="s">
        <v>38</v>
      </c>
      <c r="D71" s="361">
        <f>B60</f>
        <v>100</v>
      </c>
      <c r="E71" s="12" t="s">
        <v>39</v>
      </c>
      <c r="F71" s="362">
        <f>B71-D71</f>
        <v>1130</v>
      </c>
      <c r="G71" s="22"/>
      <c r="H71" s="22"/>
      <c r="I71" s="22"/>
      <c r="J71" s="22"/>
      <c r="K71" s="22"/>
      <c r="L71" s="22"/>
    </row>
    <row r="72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</row>
    <row r="73">
      <c r="A73" s="292" t="s">
        <v>363</v>
      </c>
      <c r="B73" s="363" t="s">
        <v>364</v>
      </c>
      <c r="C73" s="357" t="s">
        <v>211</v>
      </c>
      <c r="D73" s="357" t="s">
        <v>365</v>
      </c>
      <c r="E73" s="364" t="s">
        <v>81</v>
      </c>
      <c r="F73" s="357" t="s">
        <v>346</v>
      </c>
      <c r="G73" s="22"/>
      <c r="H73" s="365" t="s">
        <v>366</v>
      </c>
      <c r="I73" s="22"/>
      <c r="J73" s="22"/>
      <c r="K73" s="22"/>
      <c r="L73" s="22"/>
    </row>
    <row r="74">
      <c r="A74" s="366" t="s">
        <v>363</v>
      </c>
      <c r="B74" s="362">
        <f>F71</f>
        <v>1130</v>
      </c>
      <c r="C74" s="12" t="s">
        <v>211</v>
      </c>
      <c r="D74" s="367">
        <f>B57</f>
        <v>100</v>
      </c>
      <c r="E74" s="12" t="s">
        <v>81</v>
      </c>
      <c r="F74" s="209">
        <f>B56</f>
        <v>70</v>
      </c>
      <c r="G74" s="12" t="s">
        <v>39</v>
      </c>
      <c r="H74" s="368">
        <f>B74-D74+F74</f>
        <v>1100</v>
      </c>
      <c r="I74" s="12"/>
      <c r="J74" s="12"/>
      <c r="K74" s="12"/>
      <c r="L74" s="22"/>
    </row>
  </sheetData>
  <mergeCells count="20">
    <mergeCell ref="A14:C14"/>
    <mergeCell ref="A16:B16"/>
    <mergeCell ref="F17:G17"/>
    <mergeCell ref="I17:J17"/>
    <mergeCell ref="F18:G18"/>
    <mergeCell ref="I18:J18"/>
    <mergeCell ref="A26:N26"/>
    <mergeCell ref="A64:C64"/>
    <mergeCell ref="A66:B66"/>
    <mergeCell ref="B67:D67"/>
    <mergeCell ref="H67:I67"/>
    <mergeCell ref="B68:D68"/>
    <mergeCell ref="H68:I68"/>
    <mergeCell ref="A40:C40"/>
    <mergeCell ref="A43:B43"/>
    <mergeCell ref="F44:G44"/>
    <mergeCell ref="I44:J44"/>
    <mergeCell ref="F45:G45"/>
    <mergeCell ref="I45:J45"/>
    <mergeCell ref="A50:N50"/>
  </mergeCells>
  <drawing r:id="rId1"/>
</worksheet>
</file>